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EB6" lockStructure="1"/>
  <bookViews>
    <workbookView xWindow="15" yWindow="465" windowWidth="17400" windowHeight="9945" tabRatio="615" firstSheet="1" activeTab="1"/>
  </bookViews>
  <sheets>
    <sheet name="Инвентаризация" sheetId="1" state="hidden" r:id="rId1"/>
    <sheet name="Паспорт" sheetId="4" r:id="rId2"/>
  </sheets>
  <calcPr calcId="144525"/>
</workbook>
</file>

<file path=xl/calcChain.xml><?xml version="1.0" encoding="utf-8"?>
<calcChain xmlns="http://schemas.openxmlformats.org/spreadsheetml/2006/main">
  <c r="A373" i="4" l="1"/>
  <c r="A377" i="4"/>
  <c r="H374" i="4" l="1"/>
  <c r="H382" i="4"/>
  <c r="H375" i="4"/>
  <c r="H376" i="4"/>
  <c r="H377" i="4"/>
  <c r="H378" i="4"/>
  <c r="H379" i="4"/>
  <c r="H380" i="4"/>
  <c r="H381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373" i="4"/>
  <c r="A386" i="4" l="1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200" i="4"/>
  <c r="A90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173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1" i="4"/>
  <c r="A202" i="4"/>
  <c r="A20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E22" i="4" l="1"/>
  <c r="H409" i="4"/>
  <c r="C370" i="1" l="1"/>
  <c r="D328" i="1" s="1"/>
  <c r="C374" i="1"/>
  <c r="D329" i="1" s="1"/>
  <c r="C363" i="1"/>
  <c r="D327" i="1" s="1"/>
  <c r="C354" i="1"/>
  <c r="D326" i="1" s="1"/>
  <c r="C345" i="1"/>
  <c r="D325" i="1" s="1"/>
  <c r="C337" i="1"/>
  <c r="D324" i="1" s="1"/>
  <c r="C331" i="1"/>
  <c r="D323" i="1" s="1"/>
  <c r="A335" i="4" l="1"/>
  <c r="G35" i="4"/>
  <c r="F35" i="4"/>
  <c r="C34" i="4"/>
  <c r="C31" i="4"/>
  <c r="C28" i="4"/>
  <c r="D292" i="1" l="1"/>
  <c r="E292" i="1"/>
  <c r="F292" i="1"/>
  <c r="G292" i="1"/>
  <c r="H292" i="1"/>
  <c r="I292" i="1"/>
  <c r="D313" i="1"/>
  <c r="E313" i="1"/>
  <c r="F313" i="1"/>
  <c r="G313" i="1"/>
  <c r="H313" i="1"/>
  <c r="I313" i="1"/>
  <c r="D289" i="1"/>
  <c r="D377" i="1" s="1"/>
  <c r="D288" i="1"/>
  <c r="D376" i="1" s="1"/>
  <c r="C313" i="1"/>
  <c r="B313" i="1"/>
  <c r="D298" i="1"/>
  <c r="E298" i="1"/>
  <c r="F298" i="1"/>
  <c r="G298" i="1"/>
  <c r="H298" i="1"/>
  <c r="I298" i="1"/>
  <c r="C298" i="1"/>
  <c r="B298" i="1"/>
  <c r="C292" i="1"/>
  <c r="B292" i="1"/>
  <c r="D287" i="1"/>
  <c r="D375" i="1" s="1"/>
  <c r="D374" i="1" l="1"/>
  <c r="D5" i="1"/>
  <c r="D335" i="1" s="1"/>
  <c r="D4" i="1"/>
  <c r="D334" i="1" s="1"/>
  <c r="D3" i="1"/>
  <c r="D333" i="1" s="1"/>
  <c r="D2" i="1"/>
  <c r="D332" i="1" s="1"/>
  <c r="D331" i="1" l="1"/>
  <c r="D10" i="1"/>
  <c r="E10" i="1"/>
  <c r="F10" i="1"/>
  <c r="G10" i="1"/>
  <c r="H10" i="1"/>
  <c r="I10" i="1"/>
  <c r="A294" i="4" l="1"/>
  <c r="A212" i="4"/>
  <c r="A253" i="4"/>
  <c r="D270" i="1"/>
  <c r="D372" i="1" s="1"/>
  <c r="D269" i="1"/>
  <c r="D371" i="1" s="1"/>
  <c r="D232" i="1"/>
  <c r="D368" i="1" s="1"/>
  <c r="D231" i="1"/>
  <c r="D367" i="1" s="1"/>
  <c r="D230" i="1"/>
  <c r="D366" i="1" s="1"/>
  <c r="D229" i="1"/>
  <c r="D365" i="1" s="1"/>
  <c r="D228" i="1"/>
  <c r="D364" i="1" s="1"/>
  <c r="D164" i="1"/>
  <c r="D361" i="1" s="1"/>
  <c r="D163" i="1"/>
  <c r="D360" i="1" s="1"/>
  <c r="D162" i="1"/>
  <c r="D359" i="1" s="1"/>
  <c r="D161" i="1"/>
  <c r="D358" i="1" s="1"/>
  <c r="D160" i="1"/>
  <c r="D357" i="1" s="1"/>
  <c r="D159" i="1"/>
  <c r="D356" i="1" s="1"/>
  <c r="D158" i="1"/>
  <c r="D355" i="1" s="1"/>
  <c r="D50" i="1"/>
  <c r="D343" i="1" s="1"/>
  <c r="D49" i="1"/>
  <c r="D342" i="1" s="1"/>
  <c r="D48" i="1"/>
  <c r="D341" i="1" s="1"/>
  <c r="D47" i="1"/>
  <c r="D340" i="1" s="1"/>
  <c r="D46" i="1"/>
  <c r="D339" i="1" s="1"/>
  <c r="D45" i="1"/>
  <c r="D338" i="1" s="1"/>
  <c r="A171" i="4"/>
  <c r="D102" i="1"/>
  <c r="D352" i="1" s="1"/>
  <c r="D101" i="1"/>
  <c r="D351" i="1" s="1"/>
  <c r="D100" i="1"/>
  <c r="D350" i="1" s="1"/>
  <c r="D99" i="1"/>
  <c r="D349" i="1" s="1"/>
  <c r="D98" i="1"/>
  <c r="D348" i="1" s="1"/>
  <c r="D97" i="1"/>
  <c r="D347" i="1" s="1"/>
  <c r="E97" i="1"/>
  <c r="E98" i="1"/>
  <c r="D96" i="1"/>
  <c r="D346" i="1" s="1"/>
  <c r="A130" i="4"/>
  <c r="J10" i="1"/>
  <c r="K10" i="1"/>
  <c r="L10" i="1"/>
  <c r="C10" i="1"/>
  <c r="C19" i="1"/>
  <c r="D19" i="1"/>
  <c r="E19" i="1"/>
  <c r="F19" i="1"/>
  <c r="G19" i="1"/>
  <c r="H19" i="1"/>
  <c r="I19" i="1"/>
  <c r="C28" i="1"/>
  <c r="D28" i="1"/>
  <c r="E28" i="1"/>
  <c r="F28" i="1"/>
  <c r="G28" i="1"/>
  <c r="H28" i="1"/>
  <c r="I28" i="1"/>
  <c r="C36" i="1"/>
  <c r="D36" i="1"/>
  <c r="E36" i="1"/>
  <c r="F36" i="1"/>
  <c r="G36" i="1"/>
  <c r="H36" i="1"/>
  <c r="I36" i="1"/>
  <c r="D337" i="1" l="1"/>
  <c r="D345" i="1"/>
  <c r="D354" i="1"/>
  <c r="D370" i="1"/>
  <c r="D363" i="1"/>
  <c r="A89" i="4"/>
  <c r="D255" i="1"/>
  <c r="D208" i="1"/>
  <c r="D214" i="1"/>
  <c r="E214" i="1"/>
  <c r="F214" i="1"/>
  <c r="G214" i="1"/>
  <c r="H214" i="1"/>
  <c r="I214" i="1"/>
  <c r="C214" i="1"/>
  <c r="B280" i="1" l="1"/>
  <c r="B273" i="1"/>
  <c r="B261" i="1"/>
  <c r="B255" i="1"/>
  <c r="B249" i="1"/>
  <c r="B242" i="1"/>
  <c r="B235" i="1"/>
  <c r="B221" i="1"/>
  <c r="B214" i="1"/>
  <c r="B208" i="1"/>
  <c r="B196" i="1"/>
  <c r="B188" i="1"/>
  <c r="B176" i="1"/>
  <c r="B167" i="1"/>
  <c r="B152" i="1"/>
  <c r="B146" i="1"/>
  <c r="B137" i="1"/>
  <c r="B129" i="1"/>
  <c r="B120" i="1"/>
  <c r="B112" i="1"/>
  <c r="B105" i="1"/>
  <c r="B89" i="1"/>
  <c r="B82" i="1"/>
  <c r="B74" i="1"/>
  <c r="B67" i="1"/>
  <c r="B60" i="1"/>
  <c r="B53" i="1"/>
  <c r="B36" i="1"/>
  <c r="B28" i="1"/>
  <c r="B19" i="1"/>
  <c r="D280" i="1"/>
  <c r="E280" i="1"/>
  <c r="F280" i="1"/>
  <c r="G280" i="1"/>
  <c r="H280" i="1"/>
  <c r="I280" i="1"/>
  <c r="D273" i="1"/>
  <c r="E273" i="1"/>
  <c r="F273" i="1"/>
  <c r="G273" i="1"/>
  <c r="H273" i="1"/>
  <c r="I273" i="1"/>
  <c r="D261" i="1"/>
  <c r="E261" i="1"/>
  <c r="F261" i="1"/>
  <c r="G261" i="1"/>
  <c r="H261" i="1"/>
  <c r="I261" i="1"/>
  <c r="E255" i="1"/>
  <c r="F255" i="1"/>
  <c r="G255" i="1"/>
  <c r="H255" i="1"/>
  <c r="I255" i="1"/>
  <c r="D249" i="1"/>
  <c r="E249" i="1"/>
  <c r="F249" i="1"/>
  <c r="G249" i="1"/>
  <c r="H249" i="1"/>
  <c r="I249" i="1"/>
  <c r="D242" i="1"/>
  <c r="E242" i="1"/>
  <c r="F242" i="1"/>
  <c r="G242" i="1"/>
  <c r="H242" i="1"/>
  <c r="I242" i="1"/>
  <c r="D235" i="1"/>
  <c r="E235" i="1"/>
  <c r="F235" i="1"/>
  <c r="G235" i="1"/>
  <c r="H235" i="1"/>
  <c r="I235" i="1"/>
  <c r="D221" i="1"/>
  <c r="E221" i="1"/>
  <c r="F221" i="1"/>
  <c r="G221" i="1"/>
  <c r="H221" i="1"/>
  <c r="I221" i="1"/>
  <c r="E208" i="1"/>
  <c r="F208" i="1"/>
  <c r="G208" i="1"/>
  <c r="H208" i="1"/>
  <c r="I208" i="1"/>
  <c r="D196" i="1"/>
  <c r="E196" i="1"/>
  <c r="F196" i="1"/>
  <c r="G196" i="1"/>
  <c r="H196" i="1"/>
  <c r="I196" i="1"/>
  <c r="D188" i="1"/>
  <c r="E188" i="1"/>
  <c r="F188" i="1"/>
  <c r="G188" i="1"/>
  <c r="H188" i="1"/>
  <c r="I188" i="1"/>
  <c r="D176" i="1"/>
  <c r="E176" i="1"/>
  <c r="F176" i="1"/>
  <c r="G176" i="1"/>
  <c r="H176" i="1"/>
  <c r="I176" i="1"/>
  <c r="D167" i="1"/>
  <c r="E167" i="1"/>
  <c r="F167" i="1"/>
  <c r="G167" i="1"/>
  <c r="H167" i="1"/>
  <c r="I167" i="1"/>
  <c r="D152" i="1"/>
  <c r="E152" i="1"/>
  <c r="F152" i="1"/>
  <c r="G152" i="1"/>
  <c r="H152" i="1"/>
  <c r="I152" i="1"/>
  <c r="D146" i="1"/>
  <c r="E146" i="1"/>
  <c r="F146" i="1"/>
  <c r="G146" i="1"/>
  <c r="H146" i="1"/>
  <c r="I146" i="1"/>
  <c r="D137" i="1"/>
  <c r="E137" i="1"/>
  <c r="F137" i="1"/>
  <c r="G137" i="1"/>
  <c r="H137" i="1"/>
  <c r="I137" i="1"/>
  <c r="D129" i="1"/>
  <c r="E129" i="1"/>
  <c r="F129" i="1"/>
  <c r="G129" i="1"/>
  <c r="H129" i="1"/>
  <c r="I129" i="1"/>
  <c r="D120" i="1"/>
  <c r="E120" i="1"/>
  <c r="F120" i="1"/>
  <c r="G120" i="1"/>
  <c r="H120" i="1"/>
  <c r="I120" i="1"/>
  <c r="D112" i="1"/>
  <c r="E112" i="1"/>
  <c r="F112" i="1"/>
  <c r="G112" i="1"/>
  <c r="H112" i="1"/>
  <c r="D105" i="1"/>
  <c r="E105" i="1"/>
  <c r="F105" i="1"/>
  <c r="G105" i="1"/>
  <c r="H105" i="1"/>
  <c r="I105" i="1"/>
  <c r="D89" i="1"/>
  <c r="E89" i="1"/>
  <c r="F89" i="1"/>
  <c r="G89" i="1"/>
  <c r="H89" i="1"/>
  <c r="I89" i="1"/>
  <c r="D82" i="1"/>
  <c r="E82" i="1"/>
  <c r="F82" i="1"/>
  <c r="G82" i="1"/>
  <c r="H82" i="1"/>
  <c r="I82" i="1"/>
  <c r="D74" i="1"/>
  <c r="E74" i="1"/>
  <c r="F74" i="1"/>
  <c r="G74" i="1"/>
  <c r="H74" i="1"/>
  <c r="I74" i="1"/>
  <c r="D67" i="1"/>
  <c r="E67" i="1"/>
  <c r="F67" i="1"/>
  <c r="G67" i="1"/>
  <c r="H67" i="1"/>
  <c r="I67" i="1"/>
  <c r="D60" i="1"/>
  <c r="E60" i="1"/>
  <c r="F60" i="1"/>
  <c r="G60" i="1"/>
  <c r="H60" i="1"/>
  <c r="I60" i="1"/>
  <c r="D53" i="1"/>
  <c r="E53" i="1"/>
  <c r="F53" i="1"/>
  <c r="G53" i="1"/>
  <c r="H53" i="1"/>
  <c r="I53" i="1"/>
  <c r="C280" i="1"/>
  <c r="C273" i="1"/>
  <c r="C261" i="1"/>
  <c r="C255" i="1"/>
  <c r="C249" i="1"/>
  <c r="C242" i="1"/>
  <c r="C235" i="1"/>
  <c r="C221" i="1"/>
  <c r="C208" i="1"/>
  <c r="C196" i="1"/>
  <c r="C188" i="1"/>
  <c r="C176" i="1"/>
  <c r="C167" i="1"/>
  <c r="C152" i="1"/>
  <c r="C146" i="1"/>
  <c r="C137" i="1"/>
  <c r="C129" i="1"/>
  <c r="C120" i="1"/>
  <c r="C112" i="1"/>
  <c r="C105" i="1"/>
  <c r="C89" i="1"/>
  <c r="C82" i="1"/>
  <c r="C74" i="1"/>
  <c r="C67" i="1"/>
  <c r="C60" i="1"/>
  <c r="C53" i="1"/>
  <c r="D126" i="4" l="1"/>
  <c r="I126" i="4"/>
  <c r="F126" i="4"/>
  <c r="E126" i="4"/>
  <c r="G126" i="4"/>
  <c r="H126" i="4"/>
  <c r="C126" i="4"/>
  <c r="B10" i="1" l="1"/>
  <c r="E4" i="1"/>
  <c r="E85" i="4" l="1"/>
  <c r="I85" i="4"/>
  <c r="F85" i="4"/>
  <c r="G85" i="4"/>
  <c r="D85" i="4"/>
  <c r="H85" i="4"/>
  <c r="C85" i="4"/>
  <c r="F4" i="1"/>
  <c r="B108" i="1" l="1"/>
  <c r="B107" i="1"/>
  <c r="A106" i="1"/>
  <c r="A107" i="1"/>
  <c r="A108" i="1" s="1"/>
  <c r="H290" i="4" l="1"/>
  <c r="I331" i="4"/>
  <c r="I290" i="4"/>
  <c r="E331" i="4"/>
  <c r="G290" i="4"/>
  <c r="D331" i="4"/>
  <c r="C249" i="4"/>
  <c r="H249" i="4"/>
  <c r="G331" i="4"/>
  <c r="C290" i="4"/>
  <c r="D249" i="4"/>
  <c r="I249" i="4"/>
  <c r="D290" i="4"/>
  <c r="F290" i="4"/>
  <c r="E290" i="4"/>
  <c r="C331" i="4"/>
  <c r="F249" i="4"/>
  <c r="E249" i="4"/>
  <c r="G249" i="4"/>
  <c r="H331" i="4"/>
  <c r="F331" i="4"/>
  <c r="C208" i="4"/>
  <c r="E167" i="4"/>
  <c r="F208" i="4"/>
  <c r="I167" i="4"/>
  <c r="H208" i="4"/>
  <c r="H167" i="4"/>
  <c r="C167" i="4"/>
  <c r="G208" i="4"/>
  <c r="D167" i="4"/>
  <c r="D208" i="4"/>
  <c r="I208" i="4"/>
  <c r="E208" i="4"/>
  <c r="F167" i="4"/>
  <c r="G167" i="4"/>
</calcChain>
</file>

<file path=xl/comments1.xml><?xml version="1.0" encoding="utf-8"?>
<comments xmlns="http://schemas.openxmlformats.org/spreadsheetml/2006/main">
  <authors>
    <author>Кристина Васильевна Дорохова</author>
  </authors>
  <commentList>
    <comment ref="B85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26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67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08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49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90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331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</commentList>
</comments>
</file>

<file path=xl/sharedStrings.xml><?xml version="1.0" encoding="utf-8"?>
<sst xmlns="http://schemas.openxmlformats.org/spreadsheetml/2006/main" count="1067" uniqueCount="382">
  <si>
    <t>Газон</t>
  </si>
  <si>
    <t>Тип</t>
  </si>
  <si>
    <t>обыкновенный</t>
  </si>
  <si>
    <t>партерный</t>
  </si>
  <si>
    <t>разнотравный</t>
  </si>
  <si>
    <t>луговой</t>
  </si>
  <si>
    <t>Состояние</t>
  </si>
  <si>
    <t>Живая изгородь</t>
  </si>
  <si>
    <t>листопадные кустарники</t>
  </si>
  <si>
    <t>вечнозеленые кустарники</t>
  </si>
  <si>
    <t>цветущие</t>
  </si>
  <si>
    <t>вьющиеся</t>
  </si>
  <si>
    <t>1 - 2 метра</t>
  </si>
  <si>
    <t>более 2 метров</t>
  </si>
  <si>
    <t xml:space="preserve">Техника ухода </t>
  </si>
  <si>
    <t>формированная</t>
  </si>
  <si>
    <t>свободно растущая</t>
  </si>
  <si>
    <t>свободный ввод</t>
  </si>
  <si>
    <t>Цветник</t>
  </si>
  <si>
    <t>клумба</t>
  </si>
  <si>
    <t>горка</t>
  </si>
  <si>
    <t>палисадник</t>
  </si>
  <si>
    <t>подвесной</t>
  </si>
  <si>
    <t>другое</t>
  </si>
  <si>
    <t>Дерево</t>
  </si>
  <si>
    <t>вечнозеленое</t>
  </si>
  <si>
    <t xml:space="preserve">листопадное неплодовое </t>
  </si>
  <si>
    <t>листопадное плодовое</t>
  </si>
  <si>
    <t>до 1 метра</t>
  </si>
  <si>
    <t>2 - 4 метра</t>
  </si>
  <si>
    <t>более 4 метров</t>
  </si>
  <si>
    <t>2.1</t>
  </si>
  <si>
    <t>2.2</t>
  </si>
  <si>
    <t>2.3</t>
  </si>
  <si>
    <t>2.4</t>
  </si>
  <si>
    <t>Кустарник</t>
  </si>
  <si>
    <t>листопадный</t>
  </si>
  <si>
    <t>вечнозеленый</t>
  </si>
  <si>
    <t>цветущий</t>
  </si>
  <si>
    <t>плодовый</t>
  </si>
  <si>
    <t>2.5</t>
  </si>
  <si>
    <t>2.6</t>
  </si>
  <si>
    <t>Вертикальное озеленение</t>
  </si>
  <si>
    <t>3.1</t>
  </si>
  <si>
    <t>Озеленение</t>
  </si>
  <si>
    <t xml:space="preserve">Покрытие </t>
  </si>
  <si>
    <t>Наличие обозначения</t>
  </si>
  <si>
    <t>Комментарии</t>
  </si>
  <si>
    <t>асфальт</t>
  </si>
  <si>
    <t>бетон</t>
  </si>
  <si>
    <t>брусчатка</t>
  </si>
  <si>
    <t>газонная решетка</t>
  </si>
  <si>
    <t>грунт</t>
  </si>
  <si>
    <t>отличное</t>
  </si>
  <si>
    <t>разметка и знак</t>
  </si>
  <si>
    <t>только разметка</t>
  </si>
  <si>
    <t>только знак</t>
  </si>
  <si>
    <t>отсутствует</t>
  </si>
  <si>
    <t>3.2</t>
  </si>
  <si>
    <t>Детская площадка</t>
  </si>
  <si>
    <t>Возрастная группа</t>
  </si>
  <si>
    <t>газон</t>
  </si>
  <si>
    <t>полимерное</t>
  </si>
  <si>
    <t>универсальная</t>
  </si>
  <si>
    <t>3.3</t>
  </si>
  <si>
    <t>Площадка для выгула собак</t>
  </si>
  <si>
    <t>Наличие ограждения</t>
  </si>
  <si>
    <t>да</t>
  </si>
  <si>
    <t>нет</t>
  </si>
  <si>
    <t>3.4</t>
  </si>
  <si>
    <t>Вид спорта</t>
  </si>
  <si>
    <t>Освещение спортивной зоны</t>
  </si>
  <si>
    <t>футбол</t>
  </si>
  <si>
    <t>теннис</t>
  </si>
  <si>
    <t>волейбол</t>
  </si>
  <si>
    <t>хоккей</t>
  </si>
  <si>
    <t>баскетбол</t>
  </si>
  <si>
    <t>экстремальный вид спорта</t>
  </si>
  <si>
    <t>специальное освещение</t>
  </si>
  <si>
    <t>освещение отсутствует</t>
  </si>
  <si>
    <t>Велодорожка</t>
  </si>
  <si>
    <t>3.5</t>
  </si>
  <si>
    <t>3.6</t>
  </si>
  <si>
    <t>Контейнерная площадка</t>
  </si>
  <si>
    <t>3.7</t>
  </si>
  <si>
    <t>Велопарковка</t>
  </si>
  <si>
    <t>3.8</t>
  </si>
  <si>
    <t>4.1</t>
  </si>
  <si>
    <t>Накопитель ТКО</t>
  </si>
  <si>
    <t>Материал</t>
  </si>
  <si>
    <t>Состояние покрытия</t>
  </si>
  <si>
    <t>контейнер</t>
  </si>
  <si>
    <t>бункер</t>
  </si>
  <si>
    <t>ухоженное</t>
  </si>
  <si>
    <t>металл</t>
  </si>
  <si>
    <t>пластик</t>
  </si>
  <si>
    <t>окрашено</t>
  </si>
  <si>
    <t>требуется окраска</t>
  </si>
  <si>
    <t>окраска не требуется</t>
  </si>
  <si>
    <t>Малые архитектурные формы</t>
  </si>
  <si>
    <t>до 0,5 метров</t>
  </si>
  <si>
    <t>0,5 - 1 метр</t>
  </si>
  <si>
    <t>Вместимость, куб. м</t>
  </si>
  <si>
    <t>Фотографии повреждений покрытия с линейкой</t>
  </si>
  <si>
    <t>4.2</t>
  </si>
  <si>
    <t>Тип подвеса</t>
  </si>
  <si>
    <t>песочница</t>
  </si>
  <si>
    <t>карусель</t>
  </si>
  <si>
    <t>качели</t>
  </si>
  <si>
    <t>качалка</t>
  </si>
  <si>
    <t>домик</t>
  </si>
  <si>
    <t>балансир</t>
  </si>
  <si>
    <t>дерево</t>
  </si>
  <si>
    <t>веревочный</t>
  </si>
  <si>
    <t>цепной</t>
  </si>
  <si>
    <t>жесткий</t>
  </si>
  <si>
    <t>4.4</t>
  </si>
  <si>
    <t>Стол</t>
  </si>
  <si>
    <t>Назначение</t>
  </si>
  <si>
    <t>Форма</t>
  </si>
  <si>
    <t>прямоугольный</t>
  </si>
  <si>
    <t>круглый</t>
  </si>
  <si>
    <t>декоративный</t>
  </si>
  <si>
    <t>универсальный</t>
  </si>
  <si>
    <t>теннисный</t>
  </si>
  <si>
    <t>шахматный</t>
  </si>
  <si>
    <t>4.5</t>
  </si>
  <si>
    <t>тренажер</t>
  </si>
  <si>
    <t>параллельные брусья</t>
  </si>
  <si>
    <t>турник</t>
  </si>
  <si>
    <t>шведская стенка</t>
  </si>
  <si>
    <t>4.6</t>
  </si>
  <si>
    <t>Беседка</t>
  </si>
  <si>
    <t>4.8</t>
  </si>
  <si>
    <t>Навес</t>
  </si>
  <si>
    <t>4.9</t>
  </si>
  <si>
    <t>Фонтан</t>
  </si>
  <si>
    <t>5.1</t>
  </si>
  <si>
    <t>Пандус</t>
  </si>
  <si>
    <t>5.2</t>
  </si>
  <si>
    <t>Механизация</t>
  </si>
  <si>
    <t>шлагбаум</t>
  </si>
  <si>
    <t>ворота</t>
  </si>
  <si>
    <t>цепь</t>
  </si>
  <si>
    <t>парковочный столбик</t>
  </si>
  <si>
    <t>автоматический</t>
  </si>
  <si>
    <t>ручной</t>
  </si>
  <si>
    <t>ртутный</t>
  </si>
  <si>
    <t>галогеновый</t>
  </si>
  <si>
    <t>накаливания</t>
  </si>
  <si>
    <t>светодиодный</t>
  </si>
  <si>
    <t>3 - 6 лет</t>
  </si>
  <si>
    <t>7 - 16 лет</t>
  </si>
  <si>
    <t>настенный</t>
  </si>
  <si>
    <t>Тип опоры</t>
  </si>
  <si>
    <t>Информационный стенд</t>
  </si>
  <si>
    <t>5.4</t>
  </si>
  <si>
    <t>5.5</t>
  </si>
  <si>
    <t>Ограждение</t>
  </si>
  <si>
    <t>5.6</t>
  </si>
  <si>
    <t>Водоём</t>
  </si>
  <si>
    <t>пруд</t>
  </si>
  <si>
    <t>каскад</t>
  </si>
  <si>
    <t>ручей</t>
  </si>
  <si>
    <t>5.7</t>
  </si>
  <si>
    <t>Люк подземных коммуникаций</t>
  </si>
  <si>
    <t>Тип люка</t>
  </si>
  <si>
    <t>коммуникации связи</t>
  </si>
  <si>
    <t>канализационный колодец</t>
  </si>
  <si>
    <t>колодец водоснабжения</t>
  </si>
  <si>
    <t>отличное, требуется разметка</t>
  </si>
  <si>
    <t>песок</t>
  </si>
  <si>
    <t>Дворовые проезды</t>
  </si>
  <si>
    <t>Минимальный перечень</t>
  </si>
  <si>
    <t>Освещение</t>
  </si>
  <si>
    <t>Тип светильника</t>
  </si>
  <si>
    <t>Скамейки</t>
  </si>
  <si>
    <t>Урны</t>
  </si>
  <si>
    <t>наземная металлическая</t>
  </si>
  <si>
    <t>наземная бетонная</t>
  </si>
  <si>
    <t xml:space="preserve">наземная перевертыш </t>
  </si>
  <si>
    <t>настенная</t>
  </si>
  <si>
    <t>Ширина проезда, м</t>
  </si>
  <si>
    <t>Площадь, кв. м</t>
  </si>
  <si>
    <t>Количество, ед.</t>
  </si>
  <si>
    <t>Высота опоры, м</t>
  </si>
  <si>
    <t>Количество парковочных мест, ед.</t>
  </si>
  <si>
    <t>Протяженность, п. м.</t>
  </si>
  <si>
    <t>Перепад высот, м</t>
  </si>
  <si>
    <t>Размер, м</t>
  </si>
  <si>
    <t>Размер, ед.</t>
  </si>
  <si>
    <t>Дополнительный перечень</t>
  </si>
  <si>
    <t>Дорожки и линейные объекты</t>
  </si>
  <si>
    <t>Устройства ограничения движения</t>
  </si>
  <si>
    <t>оградка до 50 см высотой</t>
  </si>
  <si>
    <t>ограда до 120 см высотой</t>
  </si>
  <si>
    <t>забор выше 120 см</t>
  </si>
  <si>
    <t>Плоскостные сооружения</t>
  </si>
  <si>
    <t>вазоны</t>
  </si>
  <si>
    <t>многоуровневый сад</t>
  </si>
  <si>
    <t>самодельные</t>
  </si>
  <si>
    <t>со спинкой</t>
  </si>
  <si>
    <t>без спинки</t>
  </si>
  <si>
    <t>Размер скамейки, м</t>
  </si>
  <si>
    <t>Автомобильная парковка</t>
  </si>
  <si>
    <t>Спортивно-игровая площадка</t>
  </si>
  <si>
    <t>Пешеходная дорожка</t>
  </si>
  <si>
    <t>Мебель для игровых площадок</t>
  </si>
  <si>
    <t>искуственная неровность</t>
  </si>
  <si>
    <t>требуется реконструкция</t>
  </si>
  <si>
    <t>требуется ремонт</t>
  </si>
  <si>
    <t>металл черный</t>
  </si>
  <si>
    <t>горячее оцинкование</t>
  </si>
  <si>
    <t>нержавеющая сталь</t>
  </si>
  <si>
    <t>набивное</t>
  </si>
  <si>
    <t>резиновая крошка</t>
  </si>
  <si>
    <t>резиновая плитка</t>
  </si>
  <si>
    <t>плитка каменная/бетонная</t>
  </si>
  <si>
    <t xml:space="preserve">полимерное </t>
  </si>
  <si>
    <t>за счет общедворовых фонарей</t>
  </si>
  <si>
    <t>требуется замена покрытия</t>
  </si>
  <si>
    <t>требуется замена оборудования</t>
  </si>
  <si>
    <t>требуется комплексный ремонт</t>
  </si>
  <si>
    <t>требуется ремонт покрытия</t>
  </si>
  <si>
    <t>требуется ремонт оборудования</t>
  </si>
  <si>
    <t>требуется полная реконструкция</t>
  </si>
  <si>
    <t>игровой комплекс</t>
  </si>
  <si>
    <t>требуется покраска</t>
  </si>
  <si>
    <t>открытая площадка</t>
  </si>
  <si>
    <t>огороженная площадка без крыши</t>
  </si>
  <si>
    <t>площадка под навесом</t>
  </si>
  <si>
    <t>требуется замена</t>
  </si>
  <si>
    <t>требуется восстановление</t>
  </si>
  <si>
    <t>требуется удаление/замена</t>
  </si>
  <si>
    <t xml:space="preserve">требуется покраска </t>
  </si>
  <si>
    <t>Другое</t>
  </si>
  <si>
    <t>Спортивное оборудование</t>
  </si>
  <si>
    <t>Характеристика 1</t>
  </si>
  <si>
    <t>Характеристика 2</t>
  </si>
  <si>
    <t>Характеристика 3</t>
  </si>
  <si>
    <t>Нет характеристик</t>
  </si>
  <si>
    <t>Высота, м</t>
  </si>
  <si>
    <t>Наличие оборудования</t>
  </si>
  <si>
    <t>специальное</t>
  </si>
  <si>
    <t>самодельное</t>
  </si>
  <si>
    <t>Размер, площадь, длина, протяженность</t>
  </si>
  <si>
    <t>Места для инвалидов</t>
  </si>
  <si>
    <t>покрытие асфальт</t>
  </si>
  <si>
    <t>покрытие бетон</t>
  </si>
  <si>
    <t>покрытие плитка</t>
  </si>
  <si>
    <t>покрытие брусчатка</t>
  </si>
  <si>
    <t>Количество, размер единицы</t>
  </si>
  <si>
    <t>опора металлическая</t>
  </si>
  <si>
    <t>опора деревянная</t>
  </si>
  <si>
    <t>опора бетонная</t>
  </si>
  <si>
    <t>опора настенная установка</t>
  </si>
  <si>
    <t>высота менее 3 метров</t>
  </si>
  <si>
    <t>высота 5 - 7 метров</t>
  </si>
  <si>
    <t>высота 3 - 5 метров</t>
  </si>
  <si>
    <t>Минимальный перечень видов работ по благоустройству</t>
  </si>
  <si>
    <t>Наименование
элемента</t>
  </si>
  <si>
    <t>№
п/п</t>
  </si>
  <si>
    <t>Характеристика 2
(тип, вид)</t>
  </si>
  <si>
    <t>Характеристика 1
(тип, вид)</t>
  </si>
  <si>
    <t>Характеристика 3
(тип, вид)</t>
  </si>
  <si>
    <t>Характеристика 4
Состояние</t>
  </si>
  <si>
    <t>Размер, площадь, 
длина, протяженность</t>
  </si>
  <si>
    <t>(ввести значение)</t>
  </si>
  <si>
    <t>(выбрать из списка)</t>
  </si>
  <si>
    <t>(свободный ввод)</t>
  </si>
  <si>
    <t>Дополнительный перечень видов работ по благоустройству</t>
  </si>
  <si>
    <t>Характеристика 1
(тип, вид, покрытие)</t>
  </si>
  <si>
    <t>Характеристика 2
(тип2, материал)</t>
  </si>
  <si>
    <t>Протяженность сети, п. м.</t>
  </si>
  <si>
    <t>ухоженный</t>
  </si>
  <si>
    <t>требуется уход</t>
  </si>
  <si>
    <t>Характеристика 3
(тип, вид, количество)</t>
  </si>
  <si>
    <t>Характеристика 2
(тип,вид, материал)</t>
  </si>
  <si>
    <t>Справочно:</t>
  </si>
  <si>
    <t>Кол-во точек подключения, ед.</t>
  </si>
  <si>
    <t>авто</t>
  </si>
  <si>
    <t>Покрытие пола</t>
  </si>
  <si>
    <t>1.1</t>
  </si>
  <si>
    <t>Жилое</t>
  </si>
  <si>
    <t>МКД</t>
  </si>
  <si>
    <t>ИЖС</t>
  </si>
  <si>
    <t>среднее</t>
  </si>
  <si>
    <t>1.2</t>
  </si>
  <si>
    <t>Нежилое капитальное</t>
  </si>
  <si>
    <t>гараж</t>
  </si>
  <si>
    <t>блокированный</t>
  </si>
  <si>
    <t>офисное здание</t>
  </si>
  <si>
    <t>магазин</t>
  </si>
  <si>
    <t>трансформаторная подстанция</t>
  </si>
  <si>
    <t>туалет</t>
  </si>
  <si>
    <t>учреждение культуры</t>
  </si>
  <si>
    <t>учреждение образования</t>
  </si>
  <si>
    <t>лечебное учреждение</t>
  </si>
  <si>
    <t>тепловой пункт</t>
  </si>
  <si>
    <t>незавершенный</t>
  </si>
  <si>
    <t>заброшенный</t>
  </si>
  <si>
    <t>1.3</t>
  </si>
  <si>
    <t>Нежилое некапитальное</t>
  </si>
  <si>
    <t>торговый павильон</t>
  </si>
  <si>
    <t>хозяйственный объект</t>
  </si>
  <si>
    <t>навес для автомобилей</t>
  </si>
  <si>
    <t>Площадь покрытия, кв. м</t>
  </si>
  <si>
    <t>Ширина покрытия, м</t>
  </si>
  <si>
    <t>Количество мест, ед.</t>
  </si>
  <si>
    <t>Паспорт благоустройства</t>
  </si>
  <si>
    <t>Строения, сооружения</t>
  </si>
  <si>
    <t>муниципального образования</t>
  </si>
  <si>
    <t>№</t>
  </si>
  <si>
    <t>дата</t>
  </si>
  <si>
    <t>Адрес территории:</t>
  </si>
  <si>
    <t>от 0 до 7 лет</t>
  </si>
  <si>
    <t>от 7 до 14 лет</t>
  </si>
  <si>
    <t>Общая площадь:</t>
  </si>
  <si>
    <t>Возрастной состав:</t>
  </si>
  <si>
    <t>УТВЕРЖДАЮ</t>
  </si>
  <si>
    <t>глава администрации</t>
  </si>
  <si>
    <t>пенсионеры</t>
  </si>
  <si>
    <t>Численность населения:</t>
  </si>
  <si>
    <t>мест для инвалидов до 1%</t>
  </si>
  <si>
    <t>мест для инвалидов от 2% до 5%</t>
  </si>
  <si>
    <t>мест для инвалидов от 5% до 10%</t>
  </si>
  <si>
    <t>мест для инвалидов от 10% до 15%</t>
  </si>
  <si>
    <t>мест для инвалидов более 15%</t>
  </si>
  <si>
    <t>стационарный</t>
  </si>
  <si>
    <t>Количество</t>
  </si>
  <si>
    <t>дворовой территории</t>
  </si>
  <si>
    <t>Схема территории</t>
  </si>
  <si>
    <t>Экспликация:</t>
  </si>
  <si>
    <t>Условные обозначения:</t>
  </si>
  <si>
    <t>старше 14 лет</t>
  </si>
  <si>
    <t>Ремонт, строительство, реконструкция</t>
  </si>
  <si>
    <t>Сводный перечень</t>
  </si>
  <si>
    <t>Наименование
раздела</t>
  </si>
  <si>
    <t>Единица измерения</t>
  </si>
  <si>
    <r>
      <t>м</t>
    </r>
    <r>
      <rPr>
        <vertAlign val="superscript"/>
        <sz val="6"/>
        <color theme="1"/>
        <rFont val="Calibri"/>
        <family val="2"/>
        <charset val="204"/>
        <scheme val="minor"/>
      </rPr>
      <t>2</t>
    </r>
  </si>
  <si>
    <t>Общий уход</t>
  </si>
  <si>
    <t>Покраска</t>
  </si>
  <si>
    <t>Косметический ремонт</t>
  </si>
  <si>
    <t>Ремонт</t>
  </si>
  <si>
    <t>Капитальный ремонт</t>
  </si>
  <si>
    <t>Реконструкция</t>
  </si>
  <si>
    <t>Замена</t>
  </si>
  <si>
    <t>Виды работ</t>
  </si>
  <si>
    <t>Демонтаж</t>
  </si>
  <si>
    <t>Ориентировочная стоимость за единицу</t>
  </si>
  <si>
    <t>Цена</t>
  </si>
  <si>
    <t>Мероприятие</t>
  </si>
  <si>
    <t>Размер (диаметр)</t>
  </si>
  <si>
    <t>Размер накопителя, куб. м</t>
  </si>
  <si>
    <t>Количество деревьев, ед.</t>
  </si>
  <si>
    <t>Количество цветников, ед.</t>
  </si>
  <si>
    <t>люминесцентный</t>
  </si>
  <si>
    <t>1 - местная</t>
  </si>
  <si>
    <t>2 - местная</t>
  </si>
  <si>
    <t>дизайн скамейка - элемент МАФ</t>
  </si>
  <si>
    <t>3 - местная</t>
  </si>
  <si>
    <t>4 и более мест</t>
  </si>
  <si>
    <t>Количество мест</t>
  </si>
  <si>
    <t>малые архитектурные формы</t>
  </si>
  <si>
    <t>плоскостные сооружения</t>
  </si>
  <si>
    <t>дорожки и линейные объекты</t>
  </si>
  <si>
    <t>озеленение</t>
  </si>
  <si>
    <t>строения, сооружения</t>
  </si>
  <si>
    <t>Год постройки</t>
  </si>
  <si>
    <t>Площадь</t>
  </si>
  <si>
    <t>ИТОГО:</t>
  </si>
  <si>
    <t>Гатчинское городское поселение</t>
  </si>
  <si>
    <t>__________ Е.В. Любушкина</t>
  </si>
  <si>
    <t>шт</t>
  </si>
  <si>
    <t xml:space="preserve">ул. Куприна, д. 40, д. 42; ул. Заводская, д. 1а, д. 3 </t>
  </si>
  <si>
    <t>теплосеть</t>
  </si>
  <si>
    <t>Заводская 1а</t>
  </si>
  <si>
    <t>Заводская 3</t>
  </si>
  <si>
    <t>Куприна 40</t>
  </si>
  <si>
    <t>Куприна 42</t>
  </si>
  <si>
    <t>м.п.</t>
  </si>
  <si>
    <t>Коновалов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</si>
</sst>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vertAlign val="superscript"/>
      <sz val="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/>
    <xf numFmtId="0" fontId="5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/>
    <xf numFmtId="0" fontId="2" fillId="7" borderId="0" xfId="0" applyNumberFormat="1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vertical="center"/>
    </xf>
    <xf numFmtId="0" fontId="2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23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5" xfId="0" applyFont="1" applyFill="1" applyBorder="1" applyAlignment="1">
      <alignment vertical="center"/>
    </xf>
    <xf numFmtId="0" fontId="18" fillId="6" borderId="16" xfId="0" applyFont="1" applyFill="1" applyBorder="1"/>
    <xf numFmtId="0" fontId="18" fillId="6" borderId="17" xfId="0" applyFont="1" applyFill="1" applyBorder="1"/>
    <xf numFmtId="0" fontId="18" fillId="6" borderId="0" xfId="0" applyFont="1" applyFill="1" applyBorder="1"/>
    <xf numFmtId="0" fontId="22" fillId="6" borderId="16" xfId="0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0" fontId="0" fillId="6" borderId="16" xfId="0" applyFill="1" applyBorder="1"/>
    <xf numFmtId="0" fontId="0" fillId="6" borderId="17" xfId="0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18" xfId="0" applyFill="1" applyBorder="1"/>
    <xf numFmtId="0" fontId="0" fillId="6" borderId="12" xfId="0" applyFill="1" applyBorder="1"/>
    <xf numFmtId="0" fontId="0" fillId="6" borderId="19" xfId="0" applyFill="1" applyBorder="1"/>
    <xf numFmtId="0" fontId="0" fillId="0" borderId="23" xfId="0" applyBorder="1"/>
    <xf numFmtId="0" fontId="1" fillId="0" borderId="24" xfId="0" applyFont="1" applyBorder="1"/>
    <xf numFmtId="0" fontId="23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5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/>
    <xf numFmtId="0" fontId="23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6" xfId="0" applyBorder="1"/>
    <xf numFmtId="0" fontId="1" fillId="0" borderId="4" xfId="0" applyFont="1" applyBorder="1"/>
    <xf numFmtId="0" fontId="1" fillId="0" borderId="2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4" fillId="7" borderId="0" xfId="0" applyFont="1" applyFill="1"/>
    <xf numFmtId="49" fontId="2" fillId="7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0" borderId="0" xfId="0" applyFont="1" applyFill="1"/>
    <xf numFmtId="0" fontId="4" fillId="0" borderId="1" xfId="0" applyFont="1" applyBorder="1"/>
    <xf numFmtId="49" fontId="4" fillId="0" borderId="1" xfId="0" applyNumberFormat="1" applyFont="1" applyBorder="1"/>
    <xf numFmtId="0" fontId="29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14" fontId="23" fillId="3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49" fontId="34" fillId="0" borderId="0" xfId="0" applyNumberFormat="1" applyFont="1" applyFill="1" applyAlignment="1">
      <alignment vertical="center"/>
    </xf>
    <xf numFmtId="0" fontId="33" fillId="0" borderId="0" xfId="0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4" fontId="13" fillId="0" borderId="8" xfId="0" applyNumberFormat="1" applyFont="1" applyBorder="1" applyAlignment="1" applyProtection="1">
      <alignment horizontal="center" vertical="center"/>
    </xf>
    <xf numFmtId="4" fontId="13" fillId="0" borderId="0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/>
    </xf>
    <xf numFmtId="0" fontId="24" fillId="0" borderId="20" xfId="0" applyFont="1" applyFill="1" applyBorder="1" applyAlignment="1">
      <alignment horizontal="left" vertical="center" indent="1"/>
    </xf>
    <xf numFmtId="0" fontId="24" fillId="0" borderId="21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4" fontId="24" fillId="0" borderId="20" xfId="0" applyNumberFormat="1" applyFont="1" applyFill="1" applyBorder="1" applyAlignment="1">
      <alignment horizontal="left" vertical="center" indent="1"/>
    </xf>
    <xf numFmtId="4" fontId="24" fillId="0" borderId="21" xfId="0" applyNumberFormat="1" applyFont="1" applyFill="1" applyBorder="1" applyAlignment="1">
      <alignment horizontal="left" vertical="center" indent="1"/>
    </xf>
    <xf numFmtId="4" fontId="24" fillId="0" borderId="9" xfId="0" applyNumberFormat="1" applyFont="1" applyFill="1" applyBorder="1" applyAlignment="1">
      <alignment horizontal="left" vertical="center" indent="1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6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/>
    </xf>
    <xf numFmtId="0" fontId="23" fillId="6" borderId="4" xfId="0" applyFont="1" applyFill="1" applyBorder="1" applyAlignment="1">
      <alignment horizontal="left"/>
    </xf>
  </cellXfs>
  <cellStyles count="1">
    <cellStyle name="Обычный" xfId="0" builtinId="0"/>
  </cellStyles>
  <dxfs count="12"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  <vertical/>
        <horizontal/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  <border>
        <left style="thin">
          <color theme="5" tint="-0.499984740745262"/>
        </lef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3"/>
  <sheetViews>
    <sheetView topLeftCell="A283" zoomScale="90" zoomScaleNormal="90" workbookViewId="0">
      <selection activeCell="G314" sqref="G314"/>
    </sheetView>
  </sheetViews>
  <sheetFormatPr defaultRowHeight="15" x14ac:dyDescent="0.25"/>
  <cols>
    <col min="1" max="1" width="7.5703125" customWidth="1"/>
    <col min="2" max="2" width="37.28515625" bestFit="1" customWidth="1"/>
    <col min="3" max="3" width="37" customWidth="1"/>
    <col min="4" max="4" width="29.28515625" customWidth="1"/>
    <col min="5" max="5" width="35.7109375" customWidth="1"/>
    <col min="6" max="6" width="36.7109375" bestFit="1" customWidth="1"/>
    <col min="7" max="7" width="38.42578125" bestFit="1" customWidth="1"/>
    <col min="8" max="8" width="34.85546875" customWidth="1"/>
    <col min="9" max="9" width="24.5703125" customWidth="1"/>
    <col min="10" max="10" width="14.85546875" customWidth="1"/>
    <col min="11" max="11" width="51.7109375" bestFit="1" customWidth="1"/>
    <col min="12" max="12" width="17.42578125" customWidth="1"/>
    <col min="13" max="13" width="13.7109375" customWidth="1"/>
  </cols>
  <sheetData>
    <row r="1" spans="1:55" ht="18.75" x14ac:dyDescent="0.25">
      <c r="A1" s="67"/>
      <c r="B1" s="64" t="s">
        <v>173</v>
      </c>
      <c r="C1" s="66"/>
      <c r="D1" s="64"/>
      <c r="E1" s="64"/>
      <c r="F1" s="64"/>
      <c r="G1" s="64"/>
      <c r="H1" s="64"/>
      <c r="I1" s="6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8"/>
      <c r="B2" s="38"/>
      <c r="C2" s="8">
        <v>1</v>
      </c>
      <c r="D2" s="14" t="str">
        <f>B9</f>
        <v>Дворовые проезды</v>
      </c>
      <c r="E2" s="8"/>
      <c r="F2" s="8"/>
      <c r="G2" s="8"/>
      <c r="H2" s="8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8"/>
      <c r="B3" s="38"/>
      <c r="C3" s="8">
        <v>2</v>
      </c>
      <c r="D3" s="14" t="str">
        <f>B18</f>
        <v>Освещение</v>
      </c>
      <c r="E3" s="8"/>
      <c r="F3" s="8"/>
      <c r="G3" s="8"/>
      <c r="H3" s="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x14ac:dyDescent="0.25">
      <c r="A4" s="8"/>
      <c r="B4" s="38"/>
      <c r="C4" s="8">
        <v>3</v>
      </c>
      <c r="D4" s="14" t="str">
        <f>B27</f>
        <v>Скамейки</v>
      </c>
      <c r="E4" s="8">
        <f>INDEX(MATCH(1=1,C11:C126="",),)</f>
        <v>7</v>
      </c>
      <c r="F4" s="8" t="str">
        <f>INDEX(B9:I42,MATCH(B27,B9:B42,0)+1,1)</f>
        <v>'Инвентаризация'!B27:I27</v>
      </c>
      <c r="G4" s="8"/>
      <c r="H4" s="8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x14ac:dyDescent="0.25">
      <c r="A5" s="8"/>
      <c r="B5" s="38"/>
      <c r="C5" s="8">
        <v>4</v>
      </c>
      <c r="D5" s="14" t="str">
        <f>B35</f>
        <v>Урны</v>
      </c>
      <c r="E5" s="8"/>
      <c r="F5" s="8"/>
      <c r="G5" s="8"/>
      <c r="H5" s="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x14ac:dyDescent="0.25">
      <c r="A6" s="8"/>
      <c r="B6" s="38"/>
      <c r="C6" s="40"/>
      <c r="D6" s="8"/>
      <c r="E6" s="8"/>
      <c r="F6" s="8"/>
      <c r="G6" s="8"/>
      <c r="H6" s="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x14ac:dyDescent="0.25">
      <c r="A7" s="8"/>
      <c r="B7" s="38"/>
      <c r="C7" s="8" t="s">
        <v>237</v>
      </c>
      <c r="D7" s="8" t="s">
        <v>238</v>
      </c>
      <c r="E7" s="8" t="s">
        <v>239</v>
      </c>
      <c r="F7" s="8" t="s">
        <v>6</v>
      </c>
      <c r="G7" s="8" t="s">
        <v>245</v>
      </c>
      <c r="H7" s="8" t="s">
        <v>251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8"/>
      <c r="B8" s="8"/>
      <c r="C8" s="8"/>
      <c r="D8" s="8"/>
      <c r="E8" s="8"/>
      <c r="F8" s="8"/>
      <c r="G8" s="8"/>
      <c r="H8" s="8"/>
      <c r="I8" s="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x14ac:dyDescent="0.25">
      <c r="A9" s="45">
        <v>1</v>
      </c>
      <c r="B9" s="6" t="s">
        <v>172</v>
      </c>
      <c r="C9" s="17" t="s">
        <v>45</v>
      </c>
      <c r="D9" s="6" t="s">
        <v>240</v>
      </c>
      <c r="E9" s="6" t="s">
        <v>240</v>
      </c>
      <c r="F9" s="6" t="s">
        <v>6</v>
      </c>
      <c r="G9" s="7" t="s">
        <v>183</v>
      </c>
      <c r="H9" s="7" t="s">
        <v>182</v>
      </c>
      <c r="I9" s="6" t="s">
        <v>47</v>
      </c>
      <c r="L9" s="27"/>
      <c r="M9" s="8"/>
      <c r="N9" s="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5"/>
      <c r="B10" s="44" t="str">
        <f>CONCATENATE("'Инвентаризация'!",ADDRESS(ROW(B9),COLUMN(B9),4,1),":",ADDRESS(ROW(B9),COLUMN(B9)+COUNTA(B9:I9)-1,4,1))</f>
        <v>'Инвентаризация'!B9:I9</v>
      </c>
      <c r="C10" s="42" t="str">
        <f>IF(C11="","",CONCATENATE("'Инвентаризация'!",ADDRESS(ROW(C11),COLUMN(C11),4,1),":",ADDRESS(ROW(C11)+INDEX(MATCH(1=1,C11:C109="",),)-2,COLUMN(C11),4,1)))</f>
        <v>'Инвентаризация'!C11:C16</v>
      </c>
      <c r="D10" s="42" t="str">
        <f t="shared" ref="D10:I10" si="0">IF(D11="","",CONCATENATE("'Инвентаризация'!",ADDRESS(ROW(D11),COLUMN(D11),4,1),":",ADDRESS(ROW(D11)+INDEX(MATCH(1=1,D11:D109="",),)-2,COLUMN(D11),4,1)))</f>
        <v/>
      </c>
      <c r="E10" s="42" t="str">
        <f t="shared" si="0"/>
        <v/>
      </c>
      <c r="F10" s="42" t="str">
        <f t="shared" si="0"/>
        <v>'Инвентаризация'!F11:F14</v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>IF(J11="","",CONCATENATE("'Инвентаризация'!",ADDRESS(ROW(J11),COLUMN(J11),4,1),":",ADDRESS(ROW(J11)+INDEX(MATCH(1=1,J11:J109="",),)-2,COLUMN(J11),4,1)))</f>
        <v/>
      </c>
      <c r="K10" s="42" t="str">
        <f>IF(K11="","",CONCATENATE("'Инвентаризация'!",ADDRESS(ROW(K11),COLUMN(K11),4,1),":",ADDRESS(ROW(K11)+INDEX(MATCH(1=1,K11:K109="",),)-2,COLUMN(K11),4,1)))</f>
        <v/>
      </c>
      <c r="L10" s="42" t="str">
        <f>IF(L11="","",CONCATENATE("'Инвентаризация'!",ADDRESS(ROW(L11),COLUMN(L11),4,1),":",ADDRESS(ROW(L11)+INDEX(MATCH(1=1,L11:L109="",),)-2,COLUMN(L11),4,1)))</f>
        <v/>
      </c>
      <c r="M10" s="8"/>
      <c r="N10" s="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5"/>
      <c r="B11" s="42"/>
      <c r="C11" s="8" t="s">
        <v>48</v>
      </c>
      <c r="D11" s="8"/>
      <c r="F11" s="8" t="s">
        <v>53</v>
      </c>
      <c r="G11" s="9"/>
      <c r="H11" s="9"/>
      <c r="I11" s="9"/>
      <c r="L11" s="27"/>
      <c r="M11" s="8"/>
      <c r="N11" s="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5"/>
      <c r="B12" s="8"/>
      <c r="C12" s="8" t="s">
        <v>49</v>
      </c>
      <c r="D12" s="8"/>
      <c r="F12" s="8" t="s">
        <v>170</v>
      </c>
      <c r="G12" s="27"/>
      <c r="H12" s="8"/>
      <c r="I12" s="27"/>
      <c r="L12" s="27"/>
      <c r="M12" s="8"/>
      <c r="N12" s="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0"/>
      <c r="B13" s="8"/>
      <c r="C13" s="8" t="s">
        <v>50</v>
      </c>
      <c r="D13" s="8"/>
      <c r="F13" s="8" t="s">
        <v>210</v>
      </c>
      <c r="G13" s="27"/>
      <c r="H13" s="27"/>
      <c r="I13" s="8"/>
      <c r="L13" s="27"/>
      <c r="M13" s="8"/>
      <c r="N13" s="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0"/>
      <c r="B14" s="8"/>
      <c r="C14" s="8" t="s">
        <v>51</v>
      </c>
      <c r="D14" s="8"/>
      <c r="F14" s="8" t="s">
        <v>209</v>
      </c>
      <c r="G14" s="27"/>
      <c r="H14" s="27"/>
      <c r="I14" s="8"/>
      <c r="L14" s="27"/>
      <c r="M14" s="8"/>
      <c r="N14" s="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0"/>
      <c r="B15" s="8"/>
      <c r="C15" s="8" t="s">
        <v>52</v>
      </c>
      <c r="D15" s="8"/>
      <c r="F15" s="8"/>
      <c r="G15" s="27"/>
      <c r="H15" s="8"/>
      <c r="I15" s="8"/>
      <c r="L15" s="8"/>
      <c r="M15" s="8"/>
      <c r="N15" s="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0"/>
      <c r="B16" s="8"/>
      <c r="C16" s="8" t="s">
        <v>23</v>
      </c>
      <c r="D16" s="8"/>
      <c r="F16" s="8"/>
      <c r="G16" s="27"/>
      <c r="H16" s="8"/>
      <c r="I16" s="8"/>
      <c r="L16" s="8"/>
      <c r="M16" s="8"/>
      <c r="N16" s="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0"/>
      <c r="B17" s="8"/>
      <c r="D17" s="8"/>
      <c r="E17" s="27"/>
      <c r="F17" s="8"/>
      <c r="G17" s="8"/>
      <c r="I17" s="8"/>
      <c r="J17" s="8"/>
      <c r="K17" s="8"/>
      <c r="L17" s="8"/>
      <c r="M17" s="8"/>
      <c r="N17" s="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45">
        <v>2</v>
      </c>
      <c r="B18" s="6" t="s">
        <v>174</v>
      </c>
      <c r="C18" s="6" t="s">
        <v>154</v>
      </c>
      <c r="D18" s="6" t="s">
        <v>175</v>
      </c>
      <c r="E18" s="6" t="s">
        <v>185</v>
      </c>
      <c r="F18" s="6" t="s">
        <v>6</v>
      </c>
      <c r="G18" s="6" t="s">
        <v>273</v>
      </c>
      <c r="H18" s="6" t="s">
        <v>279</v>
      </c>
      <c r="I18" s="6" t="s">
        <v>47</v>
      </c>
      <c r="L18" s="8"/>
      <c r="M18" s="8"/>
      <c r="N18" s="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5"/>
      <c r="B19" s="44" t="str">
        <f>CONCATENATE("'Инвентаризация'!",ADDRESS(ROW(B18),COLUMN(B18),4,1),":",ADDRESS(ROW(B18),COLUMN(B18)+COUNTA(B18:I18)-1,4,1))</f>
        <v>'Инвентаризация'!B18:I18</v>
      </c>
      <c r="C19" s="42" t="str">
        <f t="shared" ref="C19:I19" si="1">IF(C20="","",CONCATENATE("'Инвентаризация'!",ADDRESS(ROW(C20),COLUMN(C20),4,1),":",ADDRESS(ROW(C20)+INDEX(MATCH(1=1,C20:C118="",),)-2,COLUMN(C20),4,1)))</f>
        <v>'Инвентаризация'!C20:C24</v>
      </c>
      <c r="D19" s="42" t="str">
        <f t="shared" si="1"/>
        <v>'Инвентаризация'!D20:D25</v>
      </c>
      <c r="E19" s="42" t="str">
        <f t="shared" si="1"/>
        <v>'Инвентаризация'!E20:E23</v>
      </c>
      <c r="F19" s="42" t="str">
        <f t="shared" si="1"/>
        <v>'Инвентаризация'!F20:F22</v>
      </c>
      <c r="G19" s="42" t="str">
        <f t="shared" si="1"/>
        <v/>
      </c>
      <c r="H19" s="42" t="str">
        <f t="shared" si="1"/>
        <v/>
      </c>
      <c r="I19" s="42" t="str">
        <f t="shared" si="1"/>
        <v/>
      </c>
      <c r="L19" s="8"/>
      <c r="M19" s="8"/>
      <c r="N19" s="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8"/>
      <c r="B20" s="42"/>
      <c r="C20" s="22" t="s">
        <v>252</v>
      </c>
      <c r="D20" s="8" t="s">
        <v>149</v>
      </c>
      <c r="E20" s="8" t="s">
        <v>256</v>
      </c>
      <c r="F20" s="18" t="s">
        <v>53</v>
      </c>
      <c r="G20" s="8"/>
      <c r="H20" s="8"/>
      <c r="I20" s="18"/>
      <c r="L20" s="8"/>
      <c r="M20" s="8"/>
      <c r="N20" s="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8"/>
      <c r="B21" s="8"/>
      <c r="C21" s="22" t="s">
        <v>253</v>
      </c>
      <c r="D21" s="8" t="s">
        <v>147</v>
      </c>
      <c r="E21" s="8" t="s">
        <v>258</v>
      </c>
      <c r="F21" s="18" t="s">
        <v>210</v>
      </c>
      <c r="G21" s="8"/>
      <c r="H21" s="8"/>
      <c r="I21" s="18"/>
      <c r="L21" s="8"/>
      <c r="M21" s="8"/>
      <c r="N21" s="8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8"/>
      <c r="B22" s="8"/>
      <c r="C22" s="22" t="s">
        <v>254</v>
      </c>
      <c r="D22" s="8" t="s">
        <v>148</v>
      </c>
      <c r="E22" s="8" t="s">
        <v>257</v>
      </c>
      <c r="F22" s="18" t="s">
        <v>231</v>
      </c>
      <c r="G22" s="8"/>
      <c r="H22" s="8"/>
      <c r="I22" s="18"/>
      <c r="L22" s="8"/>
      <c r="M22" s="8"/>
      <c r="N22" s="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8"/>
      <c r="B23" s="8"/>
      <c r="C23" s="22" t="s">
        <v>255</v>
      </c>
      <c r="D23" s="8" t="s">
        <v>356</v>
      </c>
      <c r="E23" s="8" t="s">
        <v>153</v>
      </c>
      <c r="G23" s="8"/>
      <c r="H23" s="8"/>
      <c r="I23" s="18"/>
      <c r="L23" s="8"/>
      <c r="M23" s="8"/>
      <c r="N23" s="8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8"/>
      <c r="B24" s="8"/>
      <c r="C24" s="8" t="s">
        <v>23</v>
      </c>
      <c r="D24" s="8" t="s">
        <v>150</v>
      </c>
      <c r="E24" s="8"/>
      <c r="F24" s="8"/>
      <c r="G24" s="8"/>
      <c r="H24" s="8"/>
      <c r="I24" s="27"/>
      <c r="L24" s="8"/>
      <c r="M24" s="8"/>
      <c r="N24" s="8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8"/>
      <c r="B25" s="8"/>
      <c r="C25" s="8"/>
      <c r="D25" s="8" t="s">
        <v>23</v>
      </c>
      <c r="E25" s="8"/>
      <c r="F25" s="27"/>
      <c r="G25" s="8"/>
      <c r="H25" s="8"/>
      <c r="I25" s="27"/>
      <c r="L25" s="8"/>
      <c r="M25" s="8"/>
      <c r="N25" s="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8"/>
      <c r="B26" s="8"/>
      <c r="C26" s="8"/>
      <c r="D26" s="8"/>
      <c r="E26" s="8"/>
      <c r="F26" s="27"/>
      <c r="G26" s="8"/>
      <c r="H26" s="8"/>
      <c r="I26" s="27"/>
      <c r="L26" s="8"/>
      <c r="M26" s="8"/>
      <c r="N26" s="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45">
        <v>3</v>
      </c>
      <c r="B27" s="6" t="s">
        <v>176</v>
      </c>
      <c r="C27" s="16" t="s">
        <v>1</v>
      </c>
      <c r="D27" s="6" t="s">
        <v>89</v>
      </c>
      <c r="E27" s="6" t="s">
        <v>362</v>
      </c>
      <c r="F27" s="6" t="s">
        <v>6</v>
      </c>
      <c r="G27" s="6" t="s">
        <v>203</v>
      </c>
      <c r="H27" s="6" t="s">
        <v>184</v>
      </c>
      <c r="I27" s="6" t="s">
        <v>47</v>
      </c>
      <c r="L27" s="8"/>
      <c r="M27" s="8"/>
      <c r="N27" s="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5"/>
      <c r="B28" s="44" t="str">
        <f>CONCATENATE("'Инвентаризация'!",ADDRESS(ROW(B27),COLUMN(B27),4,1),":",ADDRESS(ROW(B27),COLUMN(B27)+COUNTA(B27:I27)-1,4,1))</f>
        <v>'Инвентаризация'!B27:I27</v>
      </c>
      <c r="C28" s="42" t="str">
        <f t="shared" ref="C28:I28" si="2">IF(C29="","",CONCATENATE("'Инвентаризация'!",ADDRESS(ROW(C29),COLUMN(C29),4,1),":",ADDRESS(ROW(C29)+INDEX(MATCH(1=1,C29:C127="",),)-2,COLUMN(C29),4,1)))</f>
        <v>'Инвентаризация'!C29:C31</v>
      </c>
      <c r="D28" s="42" t="str">
        <f t="shared" si="2"/>
        <v>'Инвентаризация'!D29:D33</v>
      </c>
      <c r="E28" s="42" t="str">
        <f t="shared" si="2"/>
        <v>'Инвентаризация'!E29:E32</v>
      </c>
      <c r="F28" s="42" t="str">
        <f t="shared" si="2"/>
        <v>'Инвентаризация'!F29:F32</v>
      </c>
      <c r="G28" s="42" t="str">
        <f t="shared" si="2"/>
        <v/>
      </c>
      <c r="H28" s="42" t="str">
        <f t="shared" si="2"/>
        <v/>
      </c>
      <c r="I28" s="42" t="str">
        <f t="shared" si="2"/>
        <v/>
      </c>
      <c r="L28" s="8"/>
      <c r="M28" s="8"/>
      <c r="N28" s="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8"/>
      <c r="B29" s="42"/>
      <c r="C29" s="2" t="s">
        <v>201</v>
      </c>
      <c r="D29" s="8" t="s">
        <v>94</v>
      </c>
      <c r="E29" t="s">
        <v>357</v>
      </c>
      <c r="F29" s="8" t="s">
        <v>53</v>
      </c>
      <c r="G29" s="27"/>
      <c r="H29" s="9"/>
      <c r="I29" s="27"/>
      <c r="L29" s="8"/>
      <c r="M29" s="8"/>
      <c r="N29" s="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8"/>
      <c r="B30" s="8"/>
      <c r="C30" s="2" t="s">
        <v>202</v>
      </c>
      <c r="D30" s="8" t="s">
        <v>49</v>
      </c>
      <c r="E30" t="s">
        <v>358</v>
      </c>
      <c r="F30" s="8" t="s">
        <v>227</v>
      </c>
      <c r="G30" s="8"/>
      <c r="H30" s="27"/>
      <c r="I30" s="18"/>
      <c r="L30" s="8"/>
      <c r="M30" s="8"/>
      <c r="N30" s="8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8"/>
      <c r="B31" s="8"/>
      <c r="C31" s="2" t="s">
        <v>359</v>
      </c>
      <c r="D31" s="8" t="s">
        <v>95</v>
      </c>
      <c r="E31" t="s">
        <v>360</v>
      </c>
      <c r="F31" s="8" t="s">
        <v>210</v>
      </c>
      <c r="G31" s="8"/>
      <c r="H31" s="27"/>
      <c r="I31" s="18"/>
      <c r="L31" s="8"/>
      <c r="M31" s="8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8"/>
      <c r="B32" s="8"/>
      <c r="C32" s="28"/>
      <c r="D32" s="8" t="s">
        <v>112</v>
      </c>
      <c r="E32" t="s">
        <v>361</v>
      </c>
      <c r="F32" s="8" t="s">
        <v>231</v>
      </c>
      <c r="G32" s="8"/>
      <c r="H32" s="27"/>
      <c r="I32" s="18"/>
      <c r="L32" s="8"/>
      <c r="M32" s="8"/>
      <c r="N32" s="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8"/>
      <c r="B33" s="8"/>
      <c r="C33" s="28"/>
      <c r="D33" s="8" t="s">
        <v>200</v>
      </c>
      <c r="F33" s="8"/>
      <c r="G33" s="22"/>
      <c r="H33" s="27"/>
      <c r="I33" s="28"/>
      <c r="L33" s="8"/>
      <c r="M33" s="8"/>
      <c r="N33" s="8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8"/>
      <c r="B34" s="8"/>
      <c r="C34" s="28"/>
      <c r="D34" s="8"/>
      <c r="F34" s="8"/>
      <c r="G34" s="22"/>
      <c r="H34" s="27"/>
      <c r="I34" s="28"/>
      <c r="L34" s="8"/>
      <c r="M34" s="8"/>
      <c r="N34" s="8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45">
        <v>4</v>
      </c>
      <c r="B35" s="6" t="s">
        <v>177</v>
      </c>
      <c r="C35" s="6" t="s">
        <v>1</v>
      </c>
      <c r="D35" s="6" t="s">
        <v>240</v>
      </c>
      <c r="E35" s="6" t="s">
        <v>240</v>
      </c>
      <c r="F35" s="6" t="s">
        <v>6</v>
      </c>
      <c r="G35" s="6" t="s">
        <v>240</v>
      </c>
      <c r="H35" s="6" t="s">
        <v>184</v>
      </c>
      <c r="I35" s="6" t="s">
        <v>47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5"/>
      <c r="B36" s="44" t="str">
        <f>CONCATENATE("'Инвентаризация'!",ADDRESS(ROW(B35),COLUMN(B35),4,1),":",ADDRESS(ROW(B35),COLUMN(B35)+COUNTA(B35:I35)-1,4,1))</f>
        <v>'Инвентаризация'!B35:I35</v>
      </c>
      <c r="C36" s="42" t="str">
        <f t="shared" ref="C36:I36" si="3">IF(C37="","",CONCATENATE("'Инвентаризация'!",ADDRESS(ROW(C37),COLUMN(C37),4,1),":",ADDRESS(ROW(C37)+INDEX(MATCH(1=1,C37:C135="",),)-2,COLUMN(C37),4,1)))</f>
        <v>'Инвентаризация'!C37:C41</v>
      </c>
      <c r="D36" s="42" t="str">
        <f t="shared" si="3"/>
        <v/>
      </c>
      <c r="E36" s="42" t="str">
        <f t="shared" si="3"/>
        <v/>
      </c>
      <c r="F36" s="42" t="str">
        <f t="shared" si="3"/>
        <v>'Инвентаризация'!F37:F40</v>
      </c>
      <c r="G36" s="42" t="str">
        <f t="shared" si="3"/>
        <v/>
      </c>
      <c r="H36" s="42" t="str">
        <f t="shared" si="3"/>
        <v/>
      </c>
      <c r="I36" s="42" t="str">
        <f t="shared" si="3"/>
        <v/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27"/>
      <c r="B37" s="42"/>
      <c r="C37" s="8" t="s">
        <v>178</v>
      </c>
      <c r="F37" s="8" t="s">
        <v>53</v>
      </c>
      <c r="G37" s="27"/>
      <c r="I37" s="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27"/>
      <c r="B38" s="27"/>
      <c r="C38" s="8" t="s">
        <v>179</v>
      </c>
      <c r="F38" s="8" t="s">
        <v>227</v>
      </c>
      <c r="G38" s="27"/>
      <c r="I38" s="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27"/>
      <c r="B39" s="27"/>
      <c r="C39" s="8" t="s">
        <v>180</v>
      </c>
      <c r="F39" s="8" t="s">
        <v>210</v>
      </c>
      <c r="G39" s="27"/>
      <c r="I39" s="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27"/>
      <c r="B40" s="27"/>
      <c r="C40" s="8" t="s">
        <v>181</v>
      </c>
      <c r="F40" s="8" t="s">
        <v>231</v>
      </c>
      <c r="G40" s="27"/>
      <c r="I40" s="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27"/>
      <c r="B41" s="27"/>
      <c r="C41" s="8" t="s">
        <v>23</v>
      </c>
      <c r="F41" s="27"/>
      <c r="G41" s="27"/>
      <c r="I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27"/>
      <c r="B42" s="27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18.75" x14ac:dyDescent="0.25">
      <c r="A43" s="26"/>
      <c r="B43" s="39" t="s">
        <v>191</v>
      </c>
      <c r="C43" s="28"/>
      <c r="D43" s="28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8.75" x14ac:dyDescent="0.25">
      <c r="A44" s="67">
        <v>2</v>
      </c>
      <c r="B44" s="64" t="s">
        <v>44</v>
      </c>
      <c r="C44" s="64"/>
      <c r="D44" s="64"/>
      <c r="E44" s="64"/>
      <c r="F44" s="64"/>
      <c r="G44" s="64"/>
      <c r="H44" s="64"/>
      <c r="I44" s="66"/>
      <c r="J44" s="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5" customHeight="1" x14ac:dyDescent="0.25">
      <c r="A45" s="13"/>
      <c r="B45" s="13"/>
      <c r="C45" s="13">
        <v>1</v>
      </c>
      <c r="D45" s="14" t="str">
        <f>B52</f>
        <v>Газон</v>
      </c>
      <c r="F45" s="12"/>
      <c r="G45" s="12"/>
      <c r="H45" s="12"/>
      <c r="I45" s="8"/>
      <c r="J45" s="8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5" customHeight="1" x14ac:dyDescent="0.25">
      <c r="A46" s="13"/>
      <c r="B46" s="13"/>
      <c r="C46" s="13">
        <v>2</v>
      </c>
      <c r="D46" s="14" t="str">
        <f>B59</f>
        <v>Кустарник</v>
      </c>
      <c r="F46" s="15"/>
      <c r="G46" s="12"/>
      <c r="H46" s="12"/>
      <c r="I46" s="8"/>
      <c r="J46" s="8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5" customHeight="1" x14ac:dyDescent="0.25">
      <c r="A47" s="13"/>
      <c r="B47" s="13"/>
      <c r="C47" s="13">
        <v>3</v>
      </c>
      <c r="D47" s="14" t="str">
        <f>B66</f>
        <v>Дерево</v>
      </c>
      <c r="F47" s="12"/>
      <c r="G47" s="12"/>
      <c r="H47" s="12"/>
      <c r="I47" s="8"/>
      <c r="J47" s="8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5" customHeight="1" x14ac:dyDescent="0.25">
      <c r="A48" s="13"/>
      <c r="B48" s="13"/>
      <c r="C48" s="13">
        <v>4</v>
      </c>
      <c r="D48" s="14" t="str">
        <f>B73</f>
        <v>Цветник</v>
      </c>
      <c r="F48" s="12"/>
      <c r="G48" s="12"/>
      <c r="H48" s="1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15" customHeight="1" x14ac:dyDescent="0.25">
      <c r="A49" s="13"/>
      <c r="B49" s="13"/>
      <c r="C49" s="13">
        <v>5</v>
      </c>
      <c r="D49" s="14" t="str">
        <f>B81</f>
        <v>Живая изгородь</v>
      </c>
      <c r="F49" s="12"/>
      <c r="G49" s="12"/>
      <c r="H49" s="12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5" customHeight="1" x14ac:dyDescent="0.25">
      <c r="A50" s="13"/>
      <c r="B50" s="13"/>
      <c r="C50" s="13">
        <v>6</v>
      </c>
      <c r="D50" s="14" t="str">
        <f>B88</f>
        <v>Вертикальное озеленение</v>
      </c>
      <c r="F50" s="12"/>
      <c r="G50" s="12"/>
      <c r="H50" s="1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15" customHeight="1" x14ac:dyDescent="0.25">
      <c r="A51" s="12"/>
      <c r="B51" s="12"/>
      <c r="C51" s="12"/>
      <c r="D51" s="12"/>
      <c r="E51" s="12"/>
      <c r="F51" s="12"/>
      <c r="G51" s="12"/>
      <c r="H51" s="1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x14ac:dyDescent="0.25">
      <c r="A52" s="5" t="s">
        <v>31</v>
      </c>
      <c r="B52" s="6" t="s">
        <v>0</v>
      </c>
      <c r="C52" s="6" t="s">
        <v>1</v>
      </c>
      <c r="D52" s="6" t="s">
        <v>240</v>
      </c>
      <c r="E52" s="6" t="s">
        <v>240</v>
      </c>
      <c r="F52" s="6" t="s">
        <v>6</v>
      </c>
      <c r="G52" s="7" t="s">
        <v>183</v>
      </c>
      <c r="H52" s="6" t="s">
        <v>240</v>
      </c>
      <c r="I52" s="6" t="s">
        <v>47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x14ac:dyDescent="0.25">
      <c r="A53" s="5"/>
      <c r="B53" s="44" t="str">
        <f>CONCATENATE("'Инвентаризация'!",ADDRESS(ROW(B52),COLUMN(B52),4,1),":",ADDRESS(ROW(B52),COLUMN(B52)+COUNTA(B52:I52)-1,4,1))</f>
        <v>'Инвентаризация'!B52:I52</v>
      </c>
      <c r="C53" s="42" t="str">
        <f t="shared" ref="C53:I53" si="4">IF(C54="","",CONCATENATE("'Инвентаризация'!",ADDRESS(ROW(C54),COLUMN(C54),4,1),":",ADDRESS(ROW(C54)+INDEX(MATCH(1=1,C54:C152="",),)-2,COLUMN(C54),4,1)))</f>
        <v>'Инвентаризация'!C54:C57</v>
      </c>
      <c r="D53" s="42" t="str">
        <f t="shared" si="4"/>
        <v/>
      </c>
      <c r="E53" s="42" t="str">
        <f t="shared" si="4"/>
        <v/>
      </c>
      <c r="F53" s="42" t="str">
        <f t="shared" si="4"/>
        <v>'Инвентаризация'!F54:F56</v>
      </c>
      <c r="G53" s="42" t="str">
        <f t="shared" si="4"/>
        <v/>
      </c>
      <c r="H53" s="42" t="str">
        <f t="shared" si="4"/>
        <v/>
      </c>
      <c r="I53" s="42" t="str">
        <f t="shared" si="4"/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x14ac:dyDescent="0.25">
      <c r="A54" s="5"/>
      <c r="B54" s="42"/>
      <c r="C54" s="8" t="s">
        <v>2</v>
      </c>
      <c r="F54" s="8" t="s">
        <v>274</v>
      </c>
      <c r="H54" s="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x14ac:dyDescent="0.25">
      <c r="A55" s="5"/>
      <c r="B55" s="8"/>
      <c r="C55" s="8" t="s">
        <v>3</v>
      </c>
      <c r="F55" s="8" t="s">
        <v>275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x14ac:dyDescent="0.25">
      <c r="A56" s="5"/>
      <c r="B56" s="8"/>
      <c r="C56" s="8" t="s">
        <v>4</v>
      </c>
      <c r="F56" s="8" t="s">
        <v>232</v>
      </c>
      <c r="H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x14ac:dyDescent="0.25">
      <c r="A57" s="5"/>
      <c r="B57" s="8"/>
      <c r="C57" s="8" t="s">
        <v>5</v>
      </c>
      <c r="F57" s="8"/>
      <c r="H57" s="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x14ac:dyDescent="0.25">
      <c r="A58" s="5"/>
      <c r="B58" s="8"/>
      <c r="C58" s="8"/>
      <c r="F58" s="8"/>
      <c r="H58" s="8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x14ac:dyDescent="0.25">
      <c r="A59" s="5" t="s">
        <v>40</v>
      </c>
      <c r="B59" s="6" t="s">
        <v>35</v>
      </c>
      <c r="C59" s="6" t="s">
        <v>1</v>
      </c>
      <c r="D59" s="6" t="s">
        <v>240</v>
      </c>
      <c r="E59" s="6" t="s">
        <v>241</v>
      </c>
      <c r="F59" s="6" t="s">
        <v>6</v>
      </c>
      <c r="G59" s="7" t="s">
        <v>183</v>
      </c>
      <c r="H59" s="6" t="s">
        <v>240</v>
      </c>
      <c r="I59" s="6" t="s">
        <v>47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5"/>
      <c r="B60" s="44" t="str">
        <f>CONCATENATE("'Инвентаризация'!",ADDRESS(ROW(B59),COLUMN(B59),4,1),":",ADDRESS(ROW(B59),COLUMN(B59)+COUNTA(B59:I59)-1,4,1))</f>
        <v>'Инвентаризация'!B59:I59</v>
      </c>
      <c r="C60" s="42" t="str">
        <f t="shared" ref="C60:I60" si="5">IF(C61="","",CONCATENATE("'Инвентаризация'!",ADDRESS(ROW(C61),COLUMN(C61),4,1),":",ADDRESS(ROW(C61)+INDEX(MATCH(1=1,C61:C159="",),)-2,COLUMN(C61),4,1)))</f>
        <v>'Инвентаризация'!C61:C64</v>
      </c>
      <c r="D60" s="42" t="str">
        <f t="shared" si="5"/>
        <v/>
      </c>
      <c r="E60" s="42" t="str">
        <f t="shared" si="5"/>
        <v>'Инвентаризация'!E61:E64</v>
      </c>
      <c r="F60" s="42" t="str">
        <f t="shared" si="5"/>
        <v>'Инвентаризация'!F61:F63</v>
      </c>
      <c r="G60" s="42" t="str">
        <f t="shared" si="5"/>
        <v/>
      </c>
      <c r="H60" s="42" t="str">
        <f t="shared" si="5"/>
        <v/>
      </c>
      <c r="I60" s="42" t="str">
        <f t="shared" si="5"/>
        <v/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29"/>
      <c r="B61" s="42"/>
      <c r="C61" s="8" t="s">
        <v>36</v>
      </c>
      <c r="E61" s="8" t="s">
        <v>100</v>
      </c>
      <c r="F61" s="8" t="s">
        <v>93</v>
      </c>
      <c r="H61" s="8"/>
      <c r="I61" s="8"/>
      <c r="J61" s="8"/>
      <c r="K61" s="8"/>
      <c r="L61" s="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29"/>
      <c r="B62" s="8"/>
      <c r="C62" s="8" t="s">
        <v>37</v>
      </c>
      <c r="E62" s="8" t="s">
        <v>101</v>
      </c>
      <c r="F62" s="8" t="s">
        <v>275</v>
      </c>
      <c r="H62" s="8"/>
      <c r="I62" s="8"/>
      <c r="J62" s="8"/>
      <c r="K62" s="8"/>
      <c r="L62" s="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29"/>
      <c r="B63" s="8"/>
      <c r="C63" s="8" t="s">
        <v>38</v>
      </c>
      <c r="E63" s="8" t="s">
        <v>12</v>
      </c>
      <c r="F63" s="8" t="s">
        <v>233</v>
      </c>
      <c r="H63" s="8"/>
      <c r="I63" s="8"/>
      <c r="J63" s="8"/>
      <c r="K63" s="8"/>
      <c r="L63" s="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29"/>
      <c r="B64" s="8"/>
      <c r="C64" s="8" t="s">
        <v>39</v>
      </c>
      <c r="E64" s="8" t="s">
        <v>13</v>
      </c>
      <c r="G64" s="8"/>
      <c r="H64" s="8"/>
      <c r="I64" s="8"/>
      <c r="J64" s="8"/>
      <c r="K64" s="8"/>
      <c r="L64" s="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29"/>
      <c r="B65" s="8"/>
      <c r="C65" s="8"/>
      <c r="E65" s="8"/>
      <c r="G65" s="8"/>
      <c r="H65" s="8"/>
      <c r="I65" s="8"/>
      <c r="J65" s="8"/>
      <c r="K65" s="8"/>
      <c r="L65" s="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5" t="s">
        <v>33</v>
      </c>
      <c r="B66" s="6" t="s">
        <v>24</v>
      </c>
      <c r="C66" s="6" t="s">
        <v>1</v>
      </c>
      <c r="D66" s="6" t="s">
        <v>240</v>
      </c>
      <c r="E66" s="6" t="s">
        <v>241</v>
      </c>
      <c r="F66" s="6" t="s">
        <v>6</v>
      </c>
      <c r="G66" s="6" t="s">
        <v>240</v>
      </c>
      <c r="H66" s="6" t="s">
        <v>354</v>
      </c>
      <c r="I66" s="6" t="s">
        <v>47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"/>
      <c r="B67" s="44" t="str">
        <f>CONCATENATE("'Инвентаризация'!",ADDRESS(ROW(B66),COLUMN(B66),4,1),":",ADDRESS(ROW(B66),COLUMN(B66)+COUNTA(B66:I66)-1,4,1))</f>
        <v>'Инвентаризация'!B66:I66</v>
      </c>
      <c r="C67" s="42" t="str">
        <f t="shared" ref="C67:I67" si="6">IF(C68="","",CONCATENATE("'Инвентаризация'!",ADDRESS(ROW(C68),COLUMN(C68),4,1),":",ADDRESS(ROW(C68)+INDEX(MATCH(1=1,C68:C166="",),)-2,COLUMN(C68),4,1)))</f>
        <v>'Инвентаризация'!C68:C70</v>
      </c>
      <c r="D67" s="42" t="str">
        <f t="shared" si="6"/>
        <v/>
      </c>
      <c r="E67" s="42" t="str">
        <f t="shared" si="6"/>
        <v>'Инвентаризация'!E68:E71</v>
      </c>
      <c r="F67" s="42" t="str">
        <f t="shared" si="6"/>
        <v>'Инвентаризация'!F68:F70</v>
      </c>
      <c r="G67" s="42" t="str">
        <f t="shared" si="6"/>
        <v/>
      </c>
      <c r="H67" s="42" t="str">
        <f t="shared" si="6"/>
        <v/>
      </c>
      <c r="I67" s="42" t="str">
        <f t="shared" si="6"/>
        <v/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5"/>
      <c r="B68" s="42"/>
      <c r="C68" s="8" t="s">
        <v>25</v>
      </c>
      <c r="E68" s="8" t="s">
        <v>28</v>
      </c>
      <c r="F68" s="8" t="s">
        <v>93</v>
      </c>
      <c r="G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5"/>
      <c r="B69" s="8"/>
      <c r="C69" s="8" t="s">
        <v>26</v>
      </c>
      <c r="E69" s="8" t="s">
        <v>12</v>
      </c>
      <c r="F69" s="8" t="s">
        <v>275</v>
      </c>
      <c r="G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5"/>
      <c r="B70" s="8"/>
      <c r="C70" s="8" t="s">
        <v>27</v>
      </c>
      <c r="E70" s="8" t="s">
        <v>29</v>
      </c>
      <c r="F70" s="8" t="s">
        <v>233</v>
      </c>
      <c r="G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5"/>
      <c r="B71" s="8"/>
      <c r="C71" s="8"/>
      <c r="E71" s="8" t="s">
        <v>30</v>
      </c>
      <c r="F71" s="27"/>
      <c r="G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5"/>
      <c r="B72" s="8"/>
      <c r="C72" s="8"/>
      <c r="E72" s="8"/>
      <c r="F72" s="27"/>
      <c r="G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5" t="s">
        <v>32</v>
      </c>
      <c r="B73" s="6" t="s">
        <v>18</v>
      </c>
      <c r="C73" s="6" t="s">
        <v>1</v>
      </c>
      <c r="D73" s="6" t="s">
        <v>240</v>
      </c>
      <c r="E73" s="6" t="s">
        <v>241</v>
      </c>
      <c r="F73" s="6" t="s">
        <v>6</v>
      </c>
      <c r="G73" s="6" t="s">
        <v>240</v>
      </c>
      <c r="H73" s="6" t="s">
        <v>355</v>
      </c>
      <c r="I73" s="6" t="s">
        <v>47</v>
      </c>
      <c r="J73" s="8"/>
      <c r="K73" s="8"/>
      <c r="L73" s="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5"/>
      <c r="B74" s="44" t="str">
        <f>CONCATENATE("'Инвентаризация'!",ADDRESS(ROW(B73),COLUMN(B73),4,1),":",ADDRESS(ROW(B73),COLUMN(B73)+COUNTA(B73:I73)-1,4,1))</f>
        <v>'Инвентаризация'!B73:I73</v>
      </c>
      <c r="C74" s="42" t="str">
        <f t="shared" ref="C74:I74" si="7">IF(C75="","",CONCATENATE("'Инвентаризация'!",ADDRESS(ROW(C75),COLUMN(C75),4,1),":",ADDRESS(ROW(C75)+INDEX(MATCH(1=1,C75:C173="",),)-2,COLUMN(C75),4,1)))</f>
        <v>'Инвентаризация'!C75:C79</v>
      </c>
      <c r="D74" s="42" t="str">
        <f t="shared" si="7"/>
        <v/>
      </c>
      <c r="E74" s="42" t="str">
        <f t="shared" si="7"/>
        <v>'Инвентаризация'!E75:E78</v>
      </c>
      <c r="F74" s="42" t="str">
        <f t="shared" si="7"/>
        <v>'Инвентаризация'!F75:F77</v>
      </c>
      <c r="G74" s="42" t="str">
        <f t="shared" si="7"/>
        <v/>
      </c>
      <c r="H74" s="42" t="str">
        <f t="shared" si="7"/>
        <v/>
      </c>
      <c r="I74" s="42" t="str">
        <f t="shared" si="7"/>
        <v/>
      </c>
      <c r="J74" s="8"/>
      <c r="K74" s="8"/>
      <c r="L74" s="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5"/>
      <c r="B75" s="42"/>
      <c r="C75" s="8" t="s">
        <v>19</v>
      </c>
      <c r="E75" s="8" t="s">
        <v>100</v>
      </c>
      <c r="F75" s="8" t="s">
        <v>93</v>
      </c>
      <c r="G75" s="27"/>
      <c r="H75" s="27"/>
      <c r="I75" s="27"/>
      <c r="J75" s="8"/>
      <c r="K75" s="6" t="s">
        <v>14</v>
      </c>
      <c r="L75" s="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5"/>
      <c r="B76" s="8"/>
      <c r="C76" s="8" t="s">
        <v>20</v>
      </c>
      <c r="E76" s="8" t="s">
        <v>101</v>
      </c>
      <c r="F76" s="8" t="s">
        <v>275</v>
      </c>
      <c r="G76" s="27"/>
      <c r="H76" s="27"/>
      <c r="I76" s="27"/>
      <c r="J76" s="8"/>
      <c r="K76" s="8" t="s">
        <v>15</v>
      </c>
      <c r="L76" s="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5"/>
      <c r="B77" s="8"/>
      <c r="C77" s="8" t="s">
        <v>21</v>
      </c>
      <c r="E77" s="8" t="s">
        <v>12</v>
      </c>
      <c r="F77" s="8" t="s">
        <v>232</v>
      </c>
      <c r="G77" s="27"/>
      <c r="H77" s="27"/>
      <c r="I77" s="27"/>
      <c r="J77" s="8"/>
      <c r="K77" s="8" t="s">
        <v>16</v>
      </c>
      <c r="L77" s="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5"/>
      <c r="B78" s="8"/>
      <c r="C78" s="8" t="s">
        <v>22</v>
      </c>
      <c r="E78" s="8" t="s">
        <v>13</v>
      </c>
      <c r="F78" s="27"/>
      <c r="G78" s="27"/>
      <c r="H78" s="27"/>
      <c r="I78" s="27"/>
      <c r="J78" s="8"/>
      <c r="K78" s="8"/>
      <c r="L78" s="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5"/>
      <c r="B79" s="8"/>
      <c r="C79" s="8" t="s">
        <v>23</v>
      </c>
      <c r="E79" s="8"/>
      <c r="F79" s="8"/>
      <c r="G79" s="27"/>
      <c r="H79" s="27"/>
      <c r="I79" s="27"/>
      <c r="J79" s="8"/>
      <c r="K79" s="8"/>
      <c r="L79" s="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5"/>
      <c r="B80" s="8"/>
      <c r="C80" s="8"/>
      <c r="E80" s="8"/>
      <c r="F80" s="8"/>
      <c r="G80" s="27"/>
      <c r="H80" s="27"/>
      <c r="I80" s="27"/>
      <c r="J80" s="8"/>
      <c r="K80" s="8"/>
      <c r="L80" s="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5" t="s">
        <v>34</v>
      </c>
      <c r="B81" s="6" t="s">
        <v>7</v>
      </c>
      <c r="C81" s="6" t="s">
        <v>1</v>
      </c>
      <c r="D81" s="6" t="s">
        <v>240</v>
      </c>
      <c r="E81" s="6" t="s">
        <v>241</v>
      </c>
      <c r="F81" s="6" t="s">
        <v>6</v>
      </c>
      <c r="G81" s="6" t="s">
        <v>187</v>
      </c>
      <c r="H81" s="6" t="s">
        <v>240</v>
      </c>
      <c r="I81" s="6" t="s">
        <v>47</v>
      </c>
      <c r="J81" s="8"/>
      <c r="K81" s="8"/>
      <c r="L81" s="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5"/>
      <c r="B82" s="44" t="str">
        <f>CONCATENATE("'Инвентаризация'!",ADDRESS(ROW(B81),COLUMN(B81),4,1),":",ADDRESS(ROW(B81),COLUMN(B81)+COUNTA(B81:I81)-1,4,1))</f>
        <v>'Инвентаризация'!B81:I81</v>
      </c>
      <c r="C82" s="42" t="str">
        <f t="shared" ref="C82:I82" si="8">IF(C83="","",CONCATENATE("'Инвентаризация'!",ADDRESS(ROW(C83),COLUMN(C83),4,1),":",ADDRESS(ROW(C83)+INDEX(MATCH(1=1,C83:C181="",),)-2,COLUMN(C83),4,1)))</f>
        <v>'Инвентаризация'!C83:C86</v>
      </c>
      <c r="D82" s="42" t="str">
        <f t="shared" si="8"/>
        <v/>
      </c>
      <c r="E82" s="42" t="str">
        <f t="shared" si="8"/>
        <v>'Инвентаризация'!E83:E86</v>
      </c>
      <c r="F82" s="42" t="str">
        <f t="shared" si="8"/>
        <v>'Инвентаризация'!F83:F85</v>
      </c>
      <c r="G82" s="42" t="str">
        <f t="shared" si="8"/>
        <v/>
      </c>
      <c r="H82" s="42" t="str">
        <f t="shared" si="8"/>
        <v/>
      </c>
      <c r="I82" s="42" t="str">
        <f t="shared" si="8"/>
        <v/>
      </c>
      <c r="J82" s="8"/>
      <c r="K82" s="8"/>
      <c r="L82" s="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29"/>
      <c r="B83" s="42"/>
      <c r="C83" s="8" t="s">
        <v>8</v>
      </c>
      <c r="E83" s="8" t="s">
        <v>100</v>
      </c>
      <c r="F83" s="8" t="s">
        <v>93</v>
      </c>
      <c r="G83" s="9"/>
      <c r="H83" s="8"/>
      <c r="I83" s="8"/>
      <c r="J83" s="8"/>
      <c r="K83" s="8"/>
      <c r="L83" s="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29"/>
      <c r="B84" s="8"/>
      <c r="C84" s="8" t="s">
        <v>9</v>
      </c>
      <c r="E84" s="8" t="s">
        <v>101</v>
      </c>
      <c r="F84" s="8" t="s">
        <v>275</v>
      </c>
      <c r="G84" s="27"/>
      <c r="H84" s="8"/>
      <c r="I84" s="8"/>
      <c r="J84" s="8"/>
      <c r="K84" s="8"/>
      <c r="L84" s="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29"/>
      <c r="B85" s="8"/>
      <c r="C85" s="8" t="s">
        <v>10</v>
      </c>
      <c r="E85" s="8" t="s">
        <v>12</v>
      </c>
      <c r="F85" s="8" t="s">
        <v>232</v>
      </c>
      <c r="G85" s="27"/>
      <c r="H85" s="8"/>
      <c r="I85" s="8"/>
      <c r="J85" s="8"/>
      <c r="K85" s="8"/>
      <c r="L85" s="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29"/>
      <c r="B86" s="8"/>
      <c r="C86" s="8" t="s">
        <v>11</v>
      </c>
      <c r="E86" s="8" t="s">
        <v>13</v>
      </c>
      <c r="F86" s="27"/>
      <c r="G86" s="27"/>
      <c r="H86" s="8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29"/>
      <c r="B87" s="8"/>
      <c r="C87" s="8"/>
      <c r="E87" s="8"/>
      <c r="F87" s="27"/>
      <c r="G87" s="27"/>
      <c r="H87" s="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5" t="s">
        <v>41</v>
      </c>
      <c r="B88" s="6" t="s">
        <v>42</v>
      </c>
      <c r="C88" s="6" t="s">
        <v>1</v>
      </c>
      <c r="D88" s="6" t="s">
        <v>240</v>
      </c>
      <c r="E88" s="6" t="s">
        <v>240</v>
      </c>
      <c r="F88" s="6" t="s">
        <v>6</v>
      </c>
      <c r="G88" s="7" t="s">
        <v>183</v>
      </c>
      <c r="H88" s="6" t="s">
        <v>240</v>
      </c>
      <c r="I88" s="6" t="s">
        <v>47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5"/>
      <c r="B89" s="44" t="str">
        <f>CONCATENATE("'Инвентаризация'!",ADDRESS(ROW(B88),COLUMN(B88),4,1),":",ADDRESS(ROW(B88),COLUMN(B88)+COUNTA(B88:I88)-1,4,1))</f>
        <v>'Инвентаризация'!B88:I88</v>
      </c>
      <c r="C89" s="42" t="str">
        <f t="shared" ref="C89:I89" si="9">IF(C90="","",CONCATENATE("'Инвентаризация'!",ADDRESS(ROW(C90),COLUMN(C90),4,1),":",ADDRESS(ROW(C90)+INDEX(MATCH(1=1,C90:C188="",),)-2,COLUMN(C90),4,1)))</f>
        <v>'Инвентаризация'!C90:C93</v>
      </c>
      <c r="D89" s="42" t="str">
        <f t="shared" si="9"/>
        <v/>
      </c>
      <c r="E89" s="42" t="str">
        <f t="shared" si="9"/>
        <v/>
      </c>
      <c r="F89" s="42" t="str">
        <f t="shared" si="9"/>
        <v>'Инвентаризация'!F90:F92</v>
      </c>
      <c r="G89" s="42" t="str">
        <f t="shared" si="9"/>
        <v/>
      </c>
      <c r="H89" s="42" t="str">
        <f t="shared" si="9"/>
        <v/>
      </c>
      <c r="I89" s="42" t="str">
        <f t="shared" si="9"/>
        <v/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5"/>
      <c r="B90" s="42"/>
      <c r="C90" s="8" t="s">
        <v>11</v>
      </c>
      <c r="F90" s="8" t="s">
        <v>93</v>
      </c>
      <c r="G90" s="8"/>
      <c r="H90" s="9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5"/>
      <c r="B91" s="8"/>
      <c r="C91" s="8" t="s">
        <v>198</v>
      </c>
      <c r="F91" s="8" t="s">
        <v>275</v>
      </c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5"/>
      <c r="B92" s="8"/>
      <c r="C92" s="8" t="s">
        <v>199</v>
      </c>
      <c r="F92" s="8" t="s">
        <v>233</v>
      </c>
      <c r="G92" s="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5"/>
      <c r="B93" s="8"/>
      <c r="C93" s="8" t="s">
        <v>23</v>
      </c>
      <c r="F93" s="8"/>
      <c r="G93" s="8"/>
      <c r="H93" s="8"/>
      <c r="I93" s="8"/>
      <c r="J93" s="8"/>
      <c r="K93" s="8"/>
      <c r="L93" s="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.75" x14ac:dyDescent="0.25">
      <c r="A95" s="63">
        <v>3</v>
      </c>
      <c r="B95" s="64" t="s">
        <v>192</v>
      </c>
      <c r="C95" s="64"/>
      <c r="D95" s="64"/>
      <c r="E95" s="64"/>
      <c r="F95" s="64"/>
      <c r="G95" s="64"/>
      <c r="H95" s="64"/>
      <c r="I95" s="64"/>
      <c r="J95" s="8"/>
      <c r="K95" s="8"/>
      <c r="L95" s="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34"/>
      <c r="B96" s="34"/>
      <c r="C96" s="34">
        <v>1</v>
      </c>
      <c r="D96" s="31" t="str">
        <f>B104</f>
        <v>Пешеходная дорожка</v>
      </c>
      <c r="E96" s="18"/>
      <c r="F96" s="18"/>
      <c r="G96" s="18"/>
      <c r="H96" s="18"/>
      <c r="I96" s="18"/>
      <c r="J96" s="8"/>
      <c r="K96" s="8"/>
      <c r="L96" s="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C97" s="34">
        <v>2</v>
      </c>
      <c r="D97" s="31" t="str">
        <f>B111</f>
        <v>Автомобильная парковка</v>
      </c>
      <c r="E97" s="43" t="str">
        <f>ADDRESS(2,3,4,1)</f>
        <v>C2</v>
      </c>
      <c r="F97" s="18"/>
      <c r="G97" s="18"/>
      <c r="H97" s="18"/>
      <c r="I97" s="18"/>
      <c r="J97" s="8"/>
      <c r="K97" s="8"/>
      <c r="L97" s="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34"/>
      <c r="B98" s="34"/>
      <c r="C98" s="34">
        <v>3</v>
      </c>
      <c r="D98" s="31" t="str">
        <f>B119</f>
        <v>Ограждение</v>
      </c>
      <c r="E98" s="43" t="str">
        <f>ADDRESS(2,3,1,1)</f>
        <v>$C$2</v>
      </c>
      <c r="F98" s="18"/>
      <c r="G98" s="18"/>
      <c r="H98" s="18"/>
      <c r="I98" s="18"/>
      <c r="J98" s="8"/>
      <c r="K98" s="8"/>
      <c r="L98" s="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34"/>
      <c r="B99" s="34"/>
      <c r="C99" s="34">
        <v>4</v>
      </c>
      <c r="D99" s="31" t="str">
        <f>B128</f>
        <v>Устройства ограничения движения</v>
      </c>
      <c r="E99" s="18"/>
      <c r="F99" s="18"/>
      <c r="G99" s="18"/>
      <c r="H99" s="18"/>
      <c r="I99" s="18"/>
      <c r="J99" s="8"/>
      <c r="K99" s="8"/>
      <c r="L99" s="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34"/>
      <c r="B100" s="34"/>
      <c r="C100" s="34">
        <v>5</v>
      </c>
      <c r="D100" s="31" t="str">
        <f>B136</f>
        <v>Велодорожка</v>
      </c>
      <c r="E100" s="18"/>
      <c r="F100" s="18"/>
      <c r="G100" s="18"/>
      <c r="H100" s="18"/>
      <c r="I100" s="18"/>
      <c r="J100" s="8"/>
      <c r="K100" s="8"/>
      <c r="L100" s="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34"/>
      <c r="B101" s="34"/>
      <c r="C101" s="34">
        <v>6</v>
      </c>
      <c r="D101" s="31" t="str">
        <f>B145</f>
        <v>Информационный стенд</v>
      </c>
      <c r="E101" s="18"/>
      <c r="F101" s="18"/>
      <c r="G101" s="18"/>
      <c r="H101" s="18"/>
      <c r="I101" s="18"/>
      <c r="J101" s="8"/>
      <c r="K101" s="8"/>
      <c r="L101" s="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8"/>
      <c r="B102" s="18"/>
      <c r="C102" s="18">
        <v>7</v>
      </c>
      <c r="D102" s="31" t="str">
        <f>B151</f>
        <v>Пандус</v>
      </c>
      <c r="E102" s="18"/>
      <c r="F102" s="18"/>
      <c r="G102" s="18"/>
      <c r="H102" s="18"/>
      <c r="I102" s="18"/>
      <c r="J102" s="8"/>
      <c r="K102" s="8"/>
      <c r="L102" s="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8"/>
      <c r="K103" s="8"/>
      <c r="L103" s="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5" t="s">
        <v>86</v>
      </c>
      <c r="B104" s="17" t="s">
        <v>206</v>
      </c>
      <c r="C104" s="17" t="s">
        <v>45</v>
      </c>
      <c r="D104" s="17" t="s">
        <v>240</v>
      </c>
      <c r="E104" s="17" t="s">
        <v>240</v>
      </c>
      <c r="F104" s="17" t="s">
        <v>6</v>
      </c>
      <c r="G104" s="17" t="s">
        <v>306</v>
      </c>
      <c r="H104" s="17" t="s">
        <v>307</v>
      </c>
      <c r="I104" s="17" t="s">
        <v>47</v>
      </c>
      <c r="J104" s="8"/>
      <c r="K104" s="17" t="s">
        <v>103</v>
      </c>
      <c r="L104" s="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5"/>
      <c r="B105" s="44" t="str">
        <f>CONCATENATE("'Инвентаризация'!",ADDRESS(ROW(B104),COLUMN(B104),4,1),":",ADDRESS(ROW(B104),COLUMN(B104)+COUNTA(B104:I104)-1,4,1))</f>
        <v>'Инвентаризация'!B104:I104</v>
      </c>
      <c r="C105" s="42" t="str">
        <f t="shared" ref="C105:I105" si="10">IF(C106="","",CONCATENATE("'Инвентаризация'!",ADDRESS(ROW(C106),COLUMN(C106),4,1),":",ADDRESS(ROW(C106)+INDEX(MATCH(1=1,C106:C204="",),)-2,COLUMN(C106),4,1)))</f>
        <v>'Инвентаризация'!C106:C109</v>
      </c>
      <c r="D105" s="42" t="str">
        <f t="shared" si="10"/>
        <v/>
      </c>
      <c r="E105" s="42" t="str">
        <f t="shared" si="10"/>
        <v/>
      </c>
      <c r="F105" s="42" t="str">
        <f t="shared" si="10"/>
        <v>'Инвентаризация'!F106:F108</v>
      </c>
      <c r="G105" s="42" t="str">
        <f t="shared" si="10"/>
        <v/>
      </c>
      <c r="H105" s="42" t="str">
        <f t="shared" si="10"/>
        <v/>
      </c>
      <c r="I105" s="42" t="str">
        <f t="shared" si="10"/>
        <v/>
      </c>
      <c r="J105" s="18"/>
      <c r="K105" s="36"/>
      <c r="L105" s="18"/>
      <c r="M105" s="30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40">
        <f>COUNTA(B104:J104)</f>
        <v>8</v>
      </c>
      <c r="B106" s="42"/>
      <c r="C106" s="8" t="s">
        <v>247</v>
      </c>
      <c r="D106" s="8"/>
      <c r="F106" s="8" t="s">
        <v>53</v>
      </c>
      <c r="G106" s="9"/>
      <c r="H106" s="8"/>
      <c r="I106" s="8"/>
      <c r="J106" s="8"/>
      <c r="K106" s="8"/>
      <c r="L106" s="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40">
        <f>ROW()-2</f>
        <v>105</v>
      </c>
      <c r="B107" s="40" t="str">
        <f>ADDRESS(ROW(B104),COLUMN(),4,1)</f>
        <v>B104</v>
      </c>
      <c r="C107" s="8" t="s">
        <v>248</v>
      </c>
      <c r="D107" s="8"/>
      <c r="F107" s="8" t="s">
        <v>210</v>
      </c>
      <c r="G107" s="27"/>
      <c r="H107" s="8"/>
      <c r="I107" s="8"/>
      <c r="J107" s="8"/>
      <c r="K107" s="8"/>
      <c r="L107" s="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41" t="str">
        <f>ADDRESS(A107,COLUMN(),4,1)</f>
        <v>A105</v>
      </c>
      <c r="B108" s="40" t="str">
        <f>ADDRESS(ROW()-3,COLUMN()+COUNTA(B104:J104)-1,4,1)</f>
        <v>I105</v>
      </c>
      <c r="C108" s="8" t="s">
        <v>249</v>
      </c>
      <c r="D108" s="8"/>
      <c r="F108" s="8" t="s">
        <v>209</v>
      </c>
      <c r="G108" s="27"/>
      <c r="H108" s="8"/>
      <c r="I108" s="8"/>
      <c r="J108" s="8"/>
      <c r="K108" s="8"/>
      <c r="L108" s="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8"/>
      <c r="B109" s="8"/>
      <c r="C109" s="8" t="s">
        <v>250</v>
      </c>
      <c r="D109" s="8"/>
      <c r="F109" s="8"/>
      <c r="G109" s="8"/>
      <c r="H109" s="8"/>
      <c r="I109" s="8"/>
      <c r="J109" s="8"/>
      <c r="K109" s="8"/>
      <c r="L109" s="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8"/>
      <c r="B110" s="8"/>
      <c r="D110" s="8"/>
      <c r="F110" s="8"/>
      <c r="G110" s="8"/>
      <c r="H110" s="8"/>
      <c r="I110" s="8"/>
      <c r="J110" s="8"/>
      <c r="K110" s="8"/>
      <c r="L110" s="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5" t="s">
        <v>43</v>
      </c>
      <c r="B111" s="6" t="s">
        <v>204</v>
      </c>
      <c r="C111" s="6" t="s">
        <v>45</v>
      </c>
      <c r="D111" s="17" t="s">
        <v>240</v>
      </c>
      <c r="E111" s="6" t="s">
        <v>246</v>
      </c>
      <c r="F111" s="6" t="s">
        <v>6</v>
      </c>
      <c r="G111" s="17" t="s">
        <v>183</v>
      </c>
      <c r="H111" s="7" t="s">
        <v>308</v>
      </c>
      <c r="I111" s="6" t="s">
        <v>47</v>
      </c>
      <c r="J111" s="8"/>
      <c r="K111" s="7" t="s">
        <v>46</v>
      </c>
      <c r="L111" s="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5"/>
      <c r="B112" s="44" t="str">
        <f>CONCATENATE("'Инвентаризация'!",ADDRESS(ROW(B111),COLUMN(B111),4,1),":",ADDRESS(ROW(B111),COLUMN(B111)+COUNTA(B111:I111)-1,4,1))</f>
        <v>'Инвентаризация'!B111:I111</v>
      </c>
      <c r="C112" s="42" t="str">
        <f t="shared" ref="C112:H112" si="11">IF(C113="","",CONCATENATE("'Инвентаризация'!",ADDRESS(ROW(C113),COLUMN(C113),4,1),":",ADDRESS(ROW(C113)+INDEX(MATCH(1=1,C113:C211="",),)-2,COLUMN(C113),4,1)))</f>
        <v>'Инвентаризация'!C113:C117</v>
      </c>
      <c r="D112" s="42" t="str">
        <f t="shared" si="11"/>
        <v/>
      </c>
      <c r="E112" s="42" t="str">
        <f t="shared" si="11"/>
        <v>'Инвентаризация'!E113:E117</v>
      </c>
      <c r="F112" s="42" t="str">
        <f t="shared" si="11"/>
        <v>'Инвентаризация'!F113:F116</v>
      </c>
      <c r="G112" s="42" t="str">
        <f t="shared" si="11"/>
        <v/>
      </c>
      <c r="H112" s="42" t="str">
        <f t="shared" si="11"/>
        <v/>
      </c>
      <c r="I112" s="35"/>
      <c r="J112" s="8"/>
      <c r="K112" s="37"/>
      <c r="L112" s="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5"/>
      <c r="B113" s="42"/>
      <c r="C113" s="8" t="s">
        <v>48</v>
      </c>
      <c r="D113" s="8"/>
      <c r="E113" s="8" t="s">
        <v>323</v>
      </c>
      <c r="F113" s="8" t="s">
        <v>53</v>
      </c>
      <c r="G113" s="9"/>
      <c r="H113" s="9"/>
      <c r="I113" s="8"/>
      <c r="J113" s="8"/>
      <c r="K113" s="8" t="s">
        <v>54</v>
      </c>
      <c r="L113" s="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5"/>
      <c r="B114" s="8"/>
      <c r="C114" s="8" t="s">
        <v>49</v>
      </c>
      <c r="D114" s="8"/>
      <c r="E114" s="8" t="s">
        <v>324</v>
      </c>
      <c r="F114" s="8" t="s">
        <v>170</v>
      </c>
      <c r="G114" s="18"/>
      <c r="H114" s="27"/>
      <c r="I114" s="8"/>
      <c r="J114" s="8"/>
      <c r="K114" s="8" t="s">
        <v>55</v>
      </c>
      <c r="L114" s="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0"/>
      <c r="B115" s="8"/>
      <c r="C115" s="8" t="s">
        <v>50</v>
      </c>
      <c r="D115" s="8"/>
      <c r="E115" s="8" t="s">
        <v>325</v>
      </c>
      <c r="F115" s="8" t="s">
        <v>210</v>
      </c>
      <c r="G115" s="18"/>
      <c r="H115" s="27"/>
      <c r="I115" s="8"/>
      <c r="J115" s="8"/>
      <c r="K115" s="8" t="s">
        <v>56</v>
      </c>
      <c r="L115" s="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0"/>
      <c r="B116" s="8"/>
      <c r="C116" s="8" t="s">
        <v>51</v>
      </c>
      <c r="D116" s="8"/>
      <c r="E116" s="8" t="s">
        <v>326</v>
      </c>
      <c r="F116" s="8" t="s">
        <v>209</v>
      </c>
      <c r="G116" s="18"/>
      <c r="H116" s="27"/>
      <c r="I116" s="8"/>
      <c r="J116" s="8"/>
      <c r="K116" s="8" t="s">
        <v>57</v>
      </c>
      <c r="L116" s="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0"/>
      <c r="B117" s="8"/>
      <c r="C117" s="8" t="s">
        <v>52</v>
      </c>
      <c r="D117" s="8"/>
      <c r="E117" s="8" t="s">
        <v>327</v>
      </c>
      <c r="F117" s="8"/>
      <c r="G117" s="8"/>
      <c r="H117" s="27"/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0"/>
      <c r="B118" s="8"/>
      <c r="D118" s="8"/>
      <c r="F118" s="8"/>
      <c r="G118" s="8"/>
      <c r="H118" s="27"/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5" t="s">
        <v>157</v>
      </c>
      <c r="B119" s="6" t="s">
        <v>158</v>
      </c>
      <c r="C119" s="6" t="s">
        <v>1</v>
      </c>
      <c r="D119" s="6" t="s">
        <v>89</v>
      </c>
      <c r="E119" s="6" t="s">
        <v>240</v>
      </c>
      <c r="F119" s="6" t="s">
        <v>6</v>
      </c>
      <c r="G119" s="6" t="s">
        <v>187</v>
      </c>
      <c r="H119" s="6" t="s">
        <v>240</v>
      </c>
      <c r="I119" s="6" t="s">
        <v>47</v>
      </c>
      <c r="J119" s="8"/>
      <c r="K119" s="6" t="s">
        <v>90</v>
      </c>
      <c r="L119" s="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5"/>
      <c r="B120" s="44" t="str">
        <f>CONCATENATE("'Инвентаризация'!",ADDRESS(ROW(B119),COLUMN(B119),4,1),":",ADDRESS(ROW(B119),COLUMN(B119)+COUNTA(B119:I119)-1,4,1))</f>
        <v>'Инвентаризация'!B119:I119</v>
      </c>
      <c r="C120" s="42" t="str">
        <f t="shared" ref="C120:I120" si="12">IF(C121="","",CONCATENATE("'Инвентаризация'!",ADDRESS(ROW(C121),COLUMN(C121),4,1),":",ADDRESS(ROW(C121)+INDEX(MATCH(1=1,C121:C219="",),)-2,COLUMN(C121),4,1)))</f>
        <v>'Инвентаризация'!C121:C123</v>
      </c>
      <c r="D120" s="42" t="str">
        <f t="shared" si="12"/>
        <v>'Инвентаризация'!D121:D126</v>
      </c>
      <c r="E120" s="42" t="str">
        <f t="shared" si="12"/>
        <v/>
      </c>
      <c r="F120" s="42" t="str">
        <f t="shared" si="12"/>
        <v>'Инвентаризация'!F121:F124</v>
      </c>
      <c r="G120" s="42" t="str">
        <f t="shared" si="12"/>
        <v/>
      </c>
      <c r="H120" s="42" t="str">
        <f t="shared" si="12"/>
        <v/>
      </c>
      <c r="I120" s="42" t="str">
        <f t="shared" si="12"/>
        <v/>
      </c>
      <c r="J120" s="8"/>
      <c r="K120" s="35"/>
      <c r="L120" s="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8"/>
      <c r="B121" s="42"/>
      <c r="C121" s="8" t="s">
        <v>194</v>
      </c>
      <c r="D121" s="8" t="s">
        <v>211</v>
      </c>
      <c r="F121" s="18" t="s">
        <v>53</v>
      </c>
      <c r="G121" s="19"/>
      <c r="H121" s="8"/>
      <c r="I121" s="8"/>
      <c r="J121" s="8"/>
      <c r="K121" s="8" t="s">
        <v>96</v>
      </c>
      <c r="L121" s="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8"/>
      <c r="B122" s="8"/>
      <c r="C122" s="8" t="s">
        <v>195</v>
      </c>
      <c r="D122" s="8" t="s">
        <v>212</v>
      </c>
      <c r="F122" s="18" t="s">
        <v>234</v>
      </c>
      <c r="G122" s="27"/>
      <c r="H122" s="8"/>
      <c r="I122" s="8"/>
      <c r="J122" s="8"/>
      <c r="K122" s="8" t="s">
        <v>97</v>
      </c>
      <c r="L122" s="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8"/>
      <c r="B123" s="8"/>
      <c r="C123" s="8" t="s">
        <v>196</v>
      </c>
      <c r="D123" s="8" t="s">
        <v>213</v>
      </c>
      <c r="F123" s="18" t="s">
        <v>210</v>
      </c>
      <c r="G123" s="27"/>
      <c r="H123" s="8"/>
      <c r="I123" s="8"/>
      <c r="J123" s="8"/>
      <c r="K123" s="8" t="s">
        <v>98</v>
      </c>
      <c r="L123" s="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8"/>
      <c r="B124" s="8"/>
      <c r="C124" s="8"/>
      <c r="D124" s="8" t="s">
        <v>49</v>
      </c>
      <c r="F124" s="18" t="s">
        <v>231</v>
      </c>
      <c r="G124" s="27"/>
      <c r="H124" s="8"/>
      <c r="I124" s="8"/>
      <c r="J124" s="8"/>
      <c r="K124" s="8"/>
      <c r="L124" s="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8"/>
      <c r="B125" s="8"/>
      <c r="C125" s="8"/>
      <c r="D125" s="8" t="s">
        <v>112</v>
      </c>
      <c r="F125" s="18"/>
      <c r="G125" s="27"/>
      <c r="H125" s="8"/>
      <c r="I125" s="8"/>
      <c r="J125" s="8"/>
      <c r="K125" s="8"/>
      <c r="L125" s="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8"/>
      <c r="B126" s="8"/>
      <c r="C126" s="8"/>
      <c r="D126" s="8" t="s">
        <v>23</v>
      </c>
      <c r="F126" s="27"/>
      <c r="G126" s="27"/>
      <c r="H126" s="8"/>
      <c r="I126" s="8"/>
      <c r="J126" s="8"/>
      <c r="K126" s="8"/>
      <c r="L126" s="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8"/>
      <c r="B127" s="8"/>
      <c r="C127" s="8"/>
      <c r="D127" s="8"/>
      <c r="F127" s="27"/>
      <c r="G127" s="27"/>
      <c r="H127" s="8"/>
      <c r="I127" s="8"/>
      <c r="J127" s="8"/>
      <c r="K127" s="8"/>
      <c r="L127" s="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5" t="s">
        <v>139</v>
      </c>
      <c r="B128" s="6" t="s">
        <v>193</v>
      </c>
      <c r="C128" s="6" t="s">
        <v>1</v>
      </c>
      <c r="D128" s="6" t="s">
        <v>89</v>
      </c>
      <c r="E128" s="6" t="s">
        <v>240</v>
      </c>
      <c r="F128" s="6" t="s">
        <v>6</v>
      </c>
      <c r="G128" s="6" t="s">
        <v>182</v>
      </c>
      <c r="H128" s="6" t="s">
        <v>240</v>
      </c>
      <c r="I128" s="6" t="s">
        <v>47</v>
      </c>
      <c r="J128" s="8"/>
      <c r="K128" s="11" t="s">
        <v>140</v>
      </c>
      <c r="L128" s="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5"/>
      <c r="B129" s="44" t="str">
        <f>CONCATENATE("'Инвентаризация'!",ADDRESS(ROW(B128),COLUMN(B128),4,1),":",ADDRESS(ROW(B128),COLUMN(B128)+COUNTA(B128:I128)-1,4,1))</f>
        <v>'Инвентаризация'!B128:I128</v>
      </c>
      <c r="C129" s="42" t="str">
        <f t="shared" ref="C129:I129" si="13">IF(C130="","",CONCATENATE("'Инвентаризация'!",ADDRESS(ROW(C130),COLUMN(C130),4,1),":",ADDRESS(ROW(C130)+INDEX(MATCH(1=1,C130:C229="",),)-2,COLUMN(C130),4,1)))</f>
        <v>'Инвентаризация'!C130:C134</v>
      </c>
      <c r="D129" s="42" t="str">
        <f t="shared" si="13"/>
        <v>'Инвентаризация'!D130:D134</v>
      </c>
      <c r="E129" s="42" t="str">
        <f t="shared" si="13"/>
        <v/>
      </c>
      <c r="F129" s="42" t="str">
        <f t="shared" si="13"/>
        <v>'Инвентаризация'!F130:F132</v>
      </c>
      <c r="G129" s="42" t="str">
        <f t="shared" si="13"/>
        <v/>
      </c>
      <c r="H129" s="42" t="str">
        <f t="shared" si="13"/>
        <v/>
      </c>
      <c r="I129" s="42" t="str">
        <f t="shared" si="13"/>
        <v/>
      </c>
      <c r="J129" s="8"/>
      <c r="K129" s="46"/>
      <c r="L129" s="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A130" s="8"/>
      <c r="B130" s="42"/>
      <c r="C130" s="22" t="s">
        <v>208</v>
      </c>
      <c r="D130" s="8" t="s">
        <v>94</v>
      </c>
      <c r="F130" s="18" t="s">
        <v>53</v>
      </c>
      <c r="G130" s="19"/>
      <c r="H130" s="28"/>
      <c r="I130" s="8"/>
      <c r="J130" s="8"/>
      <c r="K130" s="24" t="s">
        <v>145</v>
      </c>
      <c r="L130" s="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x14ac:dyDescent="0.25">
      <c r="A131" s="8"/>
      <c r="B131" s="8"/>
      <c r="C131" s="8" t="s">
        <v>141</v>
      </c>
      <c r="D131" s="8" t="s">
        <v>112</v>
      </c>
      <c r="F131" s="18" t="s">
        <v>210</v>
      </c>
      <c r="G131" s="27"/>
      <c r="H131" s="28"/>
      <c r="I131" s="8"/>
      <c r="J131" s="8"/>
      <c r="K131" s="24" t="s">
        <v>146</v>
      </c>
      <c r="L131" s="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x14ac:dyDescent="0.25">
      <c r="A132" s="8"/>
      <c r="B132" s="8"/>
      <c r="C132" s="8" t="s">
        <v>142</v>
      </c>
      <c r="D132" s="8" t="s">
        <v>49</v>
      </c>
      <c r="F132" s="18" t="s">
        <v>231</v>
      </c>
      <c r="G132" s="27"/>
      <c r="H132" s="28"/>
      <c r="I132" s="8"/>
      <c r="J132" s="8"/>
      <c r="K132" s="24" t="s">
        <v>23</v>
      </c>
      <c r="L132" s="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x14ac:dyDescent="0.25">
      <c r="A133" s="8"/>
      <c r="B133" s="8"/>
      <c r="C133" s="8" t="s">
        <v>143</v>
      </c>
      <c r="D133" s="8" t="s">
        <v>95</v>
      </c>
      <c r="F133" s="18"/>
      <c r="G133" s="27"/>
      <c r="H133" s="27"/>
      <c r="I133" s="8"/>
      <c r="J133" s="8"/>
      <c r="K133" s="8"/>
      <c r="L133" s="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x14ac:dyDescent="0.25">
      <c r="A134" s="8"/>
      <c r="B134" s="8"/>
      <c r="C134" s="8" t="s">
        <v>144</v>
      </c>
      <c r="D134" s="8" t="s">
        <v>23</v>
      </c>
      <c r="F134" s="27"/>
      <c r="G134" s="27"/>
      <c r="H134" s="27"/>
      <c r="I134" s="8"/>
      <c r="J134" s="8"/>
      <c r="K134" s="8"/>
      <c r="L134" s="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x14ac:dyDescent="0.25">
      <c r="A135" s="8"/>
      <c r="B135" s="8"/>
      <c r="C135" s="8"/>
      <c r="D135" s="8"/>
      <c r="F135" s="27"/>
      <c r="G135" s="27"/>
      <c r="H135" s="27"/>
      <c r="I135" s="8"/>
      <c r="J135" s="8"/>
      <c r="K135" s="8"/>
      <c r="L135" s="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x14ac:dyDescent="0.25">
      <c r="A136" s="20" t="s">
        <v>81</v>
      </c>
      <c r="B136" s="17" t="s">
        <v>80</v>
      </c>
      <c r="C136" s="17" t="s">
        <v>45</v>
      </c>
      <c r="D136" s="6" t="s">
        <v>240</v>
      </c>
      <c r="E136" s="6" t="s">
        <v>240</v>
      </c>
      <c r="F136" s="17" t="s">
        <v>6</v>
      </c>
      <c r="G136" s="17" t="s">
        <v>306</v>
      </c>
      <c r="H136" s="17" t="s">
        <v>307</v>
      </c>
      <c r="I136" s="17" t="s">
        <v>47</v>
      </c>
      <c r="J136" s="8"/>
      <c r="K136" s="8"/>
      <c r="L136" s="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x14ac:dyDescent="0.25">
      <c r="A137" s="20"/>
      <c r="B137" s="44" t="str">
        <f>CONCATENATE("'Инвентаризация'!",ADDRESS(ROW(B136),COLUMN(B136),4,1),":",ADDRESS(ROW(B136),COLUMN(B136)+COUNTA(B136:I136)-1,4,1))</f>
        <v>'Инвентаризация'!B136:I136</v>
      </c>
      <c r="C137" s="42" t="str">
        <f t="shared" ref="C137:I137" si="14">IF(C138="","",CONCATENATE("'Инвентаризация'!",ADDRESS(ROW(C138),COLUMN(C138),4,1),":",ADDRESS(ROW(C138)+INDEX(MATCH(1=1,C138:C237="",),)-2,COLUMN(C138),4,1)))</f>
        <v>'Инвентаризация'!C138:C143</v>
      </c>
      <c r="D137" s="42" t="str">
        <f t="shared" si="14"/>
        <v/>
      </c>
      <c r="E137" s="42" t="str">
        <f t="shared" si="14"/>
        <v/>
      </c>
      <c r="F137" s="42" t="str">
        <f t="shared" si="14"/>
        <v>'Инвентаризация'!F138:F140</v>
      </c>
      <c r="G137" s="42" t="str">
        <f t="shared" si="14"/>
        <v/>
      </c>
      <c r="H137" s="42" t="str">
        <f t="shared" si="14"/>
        <v/>
      </c>
      <c r="I137" s="42" t="str">
        <f t="shared" si="14"/>
        <v/>
      </c>
      <c r="J137" s="8"/>
      <c r="K137" s="8"/>
      <c r="L137" s="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x14ac:dyDescent="0.25">
      <c r="A138" s="18"/>
      <c r="B138" s="42"/>
      <c r="C138" s="18" t="s">
        <v>48</v>
      </c>
      <c r="D138" s="18"/>
      <c r="F138" s="8" t="s">
        <v>53</v>
      </c>
      <c r="G138" s="19"/>
      <c r="H138" s="8"/>
      <c r="I138" s="8"/>
      <c r="J138" s="8"/>
      <c r="K138" s="8"/>
      <c r="L138" s="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x14ac:dyDescent="0.25">
      <c r="A139" s="18"/>
      <c r="B139" s="18"/>
      <c r="C139" s="18" t="s">
        <v>49</v>
      </c>
      <c r="D139" s="18"/>
      <c r="F139" s="8" t="s">
        <v>210</v>
      </c>
      <c r="G139" s="30"/>
      <c r="H139" s="8"/>
      <c r="I139" s="8"/>
      <c r="J139" s="8"/>
      <c r="K139" s="8"/>
      <c r="L139" s="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x14ac:dyDescent="0.25">
      <c r="A140" s="18"/>
      <c r="B140" s="18"/>
      <c r="C140" s="18" t="s">
        <v>50</v>
      </c>
      <c r="D140" s="18"/>
      <c r="F140" s="8" t="s">
        <v>209</v>
      </c>
      <c r="G140" s="30"/>
      <c r="H140" s="8"/>
      <c r="I140" s="8"/>
      <c r="J140" s="8"/>
      <c r="K140" s="8"/>
      <c r="L140" s="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x14ac:dyDescent="0.25">
      <c r="A141" s="18"/>
      <c r="B141" s="18"/>
      <c r="C141" s="18" t="s">
        <v>214</v>
      </c>
      <c r="D141" s="18"/>
      <c r="F141" s="18"/>
      <c r="G141" s="30"/>
      <c r="H141" s="8"/>
      <c r="I141" s="8"/>
      <c r="J141" s="8"/>
      <c r="K141" s="8"/>
      <c r="L141" s="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x14ac:dyDescent="0.25">
      <c r="A142" s="18"/>
      <c r="B142" s="18"/>
      <c r="C142" s="18" t="s">
        <v>62</v>
      </c>
      <c r="D142" s="18"/>
      <c r="F142" s="18"/>
      <c r="G142" s="18"/>
      <c r="H142" s="8"/>
      <c r="I142" s="8"/>
      <c r="J142" s="8"/>
      <c r="K142" s="8"/>
      <c r="L142" s="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x14ac:dyDescent="0.25">
      <c r="A143" s="18"/>
      <c r="B143" s="18"/>
      <c r="C143" s="18" t="s">
        <v>52</v>
      </c>
      <c r="D143" s="18"/>
      <c r="F143" s="18"/>
      <c r="G143" s="18"/>
      <c r="H143" s="8"/>
      <c r="I143" s="8"/>
      <c r="J143" s="8"/>
      <c r="K143" s="8"/>
      <c r="L143" s="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x14ac:dyDescent="0.25">
      <c r="A144" s="18"/>
      <c r="B144" s="18"/>
      <c r="D144" s="18"/>
      <c r="F144" s="18"/>
      <c r="G144" s="18"/>
      <c r="H144" s="8"/>
      <c r="I144" s="8"/>
      <c r="J144" s="8"/>
      <c r="K144" s="8"/>
      <c r="L144" s="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x14ac:dyDescent="0.25">
      <c r="A145" s="5" t="s">
        <v>156</v>
      </c>
      <c r="B145" s="6" t="s">
        <v>155</v>
      </c>
      <c r="C145" s="6" t="s">
        <v>118</v>
      </c>
      <c r="D145" s="6" t="s">
        <v>240</v>
      </c>
      <c r="E145" s="6" t="s">
        <v>240</v>
      </c>
      <c r="F145" s="6" t="s">
        <v>6</v>
      </c>
      <c r="G145" s="6" t="s">
        <v>240</v>
      </c>
      <c r="H145" s="6" t="s">
        <v>184</v>
      </c>
      <c r="I145" s="6" t="s">
        <v>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x14ac:dyDescent="0.25">
      <c r="A146" s="5"/>
      <c r="B146" s="44" t="str">
        <f>CONCATENATE("'Инвентаризация'!",ADDRESS(ROW(B145),COLUMN(B145),4,1),":",ADDRESS(ROW(B145),COLUMN(B145)+COUNTA(B145:I145)-1,4,1))</f>
        <v>'Инвентаризация'!B145:I145</v>
      </c>
      <c r="C146" s="42" t="str">
        <f t="shared" ref="C146:I146" si="15">IF(C147="","",CONCATENATE("'Инвентаризация'!",ADDRESS(ROW(C147),COLUMN(C147),4,1),":",ADDRESS(ROW(C147)+INDEX(MATCH(1=1,C147:C246="",),)-2,COLUMN(C147),4,1)))</f>
        <v>'Инвентаризация'!C147:C148</v>
      </c>
      <c r="D146" s="42" t="str">
        <f t="shared" si="15"/>
        <v/>
      </c>
      <c r="E146" s="42" t="str">
        <f t="shared" si="15"/>
        <v/>
      </c>
      <c r="F146" s="42" t="str">
        <f t="shared" si="15"/>
        <v>'Инвентаризация'!F147:F149</v>
      </c>
      <c r="G146" s="42" t="str">
        <f t="shared" si="15"/>
        <v/>
      </c>
      <c r="H146" s="42" t="str">
        <f t="shared" si="15"/>
        <v/>
      </c>
      <c r="I146" s="42" t="str">
        <f t="shared" si="15"/>
        <v/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x14ac:dyDescent="0.25">
      <c r="A147" s="8"/>
      <c r="B147" s="42"/>
      <c r="C147" s="8" t="s">
        <v>328</v>
      </c>
      <c r="E147" s="8"/>
      <c r="F147" s="18" t="s">
        <v>53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x14ac:dyDescent="0.25">
      <c r="A148" s="8"/>
      <c r="B148" s="8"/>
      <c r="C148" s="8" t="s">
        <v>153</v>
      </c>
      <c r="E148" s="8"/>
      <c r="F148" s="18" t="s">
        <v>210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x14ac:dyDescent="0.25">
      <c r="A149" s="8"/>
      <c r="B149" s="8"/>
      <c r="C149" s="8"/>
      <c r="E149" s="8"/>
      <c r="F149" s="18" t="s">
        <v>231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x14ac:dyDescent="0.25">
      <c r="A150" s="8"/>
      <c r="B150" s="8"/>
      <c r="C150" s="8"/>
      <c r="E150" s="8"/>
      <c r="F150" s="18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x14ac:dyDescent="0.25">
      <c r="A151" s="20" t="s">
        <v>137</v>
      </c>
      <c r="B151" s="17" t="s">
        <v>138</v>
      </c>
      <c r="C151" s="17" t="s">
        <v>45</v>
      </c>
      <c r="D151" s="6" t="s">
        <v>240</v>
      </c>
      <c r="E151" s="6" t="s">
        <v>240</v>
      </c>
      <c r="F151" s="17" t="s">
        <v>6</v>
      </c>
      <c r="G151" s="17" t="s">
        <v>189</v>
      </c>
      <c r="H151" s="17" t="s">
        <v>188</v>
      </c>
      <c r="I151" s="17" t="s">
        <v>47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x14ac:dyDescent="0.25">
      <c r="A152" s="20"/>
      <c r="B152" s="44" t="str">
        <f>CONCATENATE("'Инвентаризация'!",ADDRESS(ROW(B151),COLUMN(B151),4,1),":",ADDRESS(ROW(B151),COLUMN(B151)+COUNTA(B151:I151)-1,4,1))</f>
        <v>'Инвентаризация'!B151:I151</v>
      </c>
      <c r="C152" s="42" t="str">
        <f t="shared" ref="C152:I152" si="16">IF(C153="","",CONCATENATE("'Инвентаризация'!",ADDRESS(ROW(C153),COLUMN(C153),4,1),":",ADDRESS(ROW(C153)+INDEX(MATCH(1=1,C153:C252="",),)-2,COLUMN(C153),4,1)))</f>
        <v>'Инвентаризация'!C153:C155</v>
      </c>
      <c r="D152" s="42" t="str">
        <f t="shared" si="16"/>
        <v/>
      </c>
      <c r="E152" s="42" t="str">
        <f t="shared" si="16"/>
        <v/>
      </c>
      <c r="F152" s="42" t="str">
        <f t="shared" si="16"/>
        <v>'Инвентаризация'!F153:F155</v>
      </c>
      <c r="G152" s="42" t="str">
        <f t="shared" si="16"/>
        <v/>
      </c>
      <c r="H152" s="42" t="str">
        <f t="shared" si="16"/>
        <v/>
      </c>
      <c r="I152" s="42" t="str">
        <f t="shared" si="16"/>
        <v/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x14ac:dyDescent="0.25">
      <c r="A153" s="18"/>
      <c r="B153" s="49"/>
      <c r="C153" s="18" t="s">
        <v>49</v>
      </c>
      <c r="D153" s="18"/>
      <c r="E153" s="47"/>
      <c r="F153" s="18" t="s">
        <v>53</v>
      </c>
      <c r="G153" s="19"/>
      <c r="H153" s="19"/>
      <c r="I153" s="18"/>
      <c r="J153" s="47"/>
      <c r="K153" s="8"/>
      <c r="L153" s="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x14ac:dyDescent="0.25">
      <c r="A154" s="18"/>
      <c r="B154" s="18"/>
      <c r="C154" s="18" t="s">
        <v>112</v>
      </c>
      <c r="D154" s="18"/>
      <c r="E154" s="47"/>
      <c r="F154" s="18" t="s">
        <v>210</v>
      </c>
      <c r="G154" s="30"/>
      <c r="H154" s="18"/>
      <c r="I154" s="18"/>
      <c r="J154" s="47"/>
      <c r="K154" s="8"/>
      <c r="L154" s="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x14ac:dyDescent="0.25">
      <c r="A155" s="18"/>
      <c r="B155" s="18"/>
      <c r="C155" s="18" t="s">
        <v>94</v>
      </c>
      <c r="D155" s="18"/>
      <c r="E155" s="47"/>
      <c r="F155" s="18" t="s">
        <v>231</v>
      </c>
      <c r="G155" s="30"/>
      <c r="H155" s="18"/>
      <c r="I155" s="18"/>
      <c r="J155" s="47"/>
      <c r="K155" s="8"/>
      <c r="L155" s="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8"/>
      <c r="L156" s="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.75" x14ac:dyDescent="0.25">
      <c r="A157" s="63">
        <v>4</v>
      </c>
      <c r="B157" s="64" t="s">
        <v>197</v>
      </c>
      <c r="C157" s="64"/>
      <c r="D157" s="64"/>
      <c r="E157" s="64"/>
      <c r="F157" s="64"/>
      <c r="G157" s="64"/>
      <c r="H157" s="64"/>
      <c r="I157" s="64"/>
      <c r="J157" s="18"/>
      <c r="K157" s="8"/>
      <c r="L157" s="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x14ac:dyDescent="0.25">
      <c r="A158" s="34"/>
      <c r="B158" s="34"/>
      <c r="C158" s="34">
        <v>1</v>
      </c>
      <c r="D158" s="31" t="str">
        <f>B166</f>
        <v>Детская площадка</v>
      </c>
      <c r="E158" s="47"/>
      <c r="F158" s="18"/>
      <c r="G158" s="18"/>
      <c r="H158" s="18"/>
      <c r="I158" s="18"/>
      <c r="J158" s="18"/>
      <c r="K158" s="8"/>
      <c r="L158" s="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x14ac:dyDescent="0.25">
      <c r="A159" s="34"/>
      <c r="B159" s="34"/>
      <c r="C159" s="34">
        <v>2</v>
      </c>
      <c r="D159" s="31" t="str">
        <f>B175</f>
        <v>Спортивно-игровая площадка</v>
      </c>
      <c r="E159" s="47"/>
      <c r="F159" s="18"/>
      <c r="G159" s="18"/>
      <c r="H159" s="18"/>
      <c r="I159" s="18"/>
      <c r="J159" s="18"/>
      <c r="K159" s="8"/>
      <c r="L159" s="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x14ac:dyDescent="0.25">
      <c r="A160" s="34"/>
      <c r="B160" s="34"/>
      <c r="C160" s="34">
        <v>3</v>
      </c>
      <c r="D160" s="31" t="str">
        <f>B187</f>
        <v>Спортивное оборудование</v>
      </c>
      <c r="E160" s="47"/>
      <c r="F160" s="18"/>
      <c r="G160" s="18"/>
      <c r="H160" s="18"/>
      <c r="I160" s="18"/>
      <c r="J160" s="18"/>
      <c r="K160" s="8"/>
      <c r="L160" s="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x14ac:dyDescent="0.25">
      <c r="A161" s="34"/>
      <c r="B161" s="34"/>
      <c r="C161" s="34">
        <v>4</v>
      </c>
      <c r="D161" s="31" t="str">
        <f>B195</f>
        <v>Мебель для игровых площадок</v>
      </c>
      <c r="E161" s="47"/>
      <c r="F161" s="18"/>
      <c r="G161" s="18"/>
      <c r="H161" s="18"/>
      <c r="I161" s="18"/>
      <c r="J161" s="18"/>
      <c r="K161" s="8"/>
      <c r="L161" s="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x14ac:dyDescent="0.25">
      <c r="A162" s="34"/>
      <c r="B162" s="34"/>
      <c r="C162" s="34">
        <v>5</v>
      </c>
      <c r="D162" s="31" t="str">
        <f>B207</f>
        <v>Площадка для выгула собак</v>
      </c>
      <c r="E162" s="47"/>
      <c r="F162" s="18"/>
      <c r="G162" s="18"/>
      <c r="H162" s="18"/>
      <c r="I162" s="18"/>
      <c r="J162" s="18"/>
      <c r="K162" s="8"/>
      <c r="L162" s="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x14ac:dyDescent="0.25">
      <c r="A163" s="34"/>
      <c r="B163" s="34"/>
      <c r="C163" s="34">
        <v>6</v>
      </c>
      <c r="D163" s="31" t="str">
        <f>B213</f>
        <v>Велопарковка</v>
      </c>
      <c r="E163" s="47"/>
      <c r="F163" s="18"/>
      <c r="G163" s="18"/>
      <c r="H163" s="18"/>
      <c r="I163" s="18"/>
      <c r="J163" s="18"/>
      <c r="K163" s="8"/>
      <c r="L163" s="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x14ac:dyDescent="0.25">
      <c r="A164" s="34"/>
      <c r="B164" s="34"/>
      <c r="C164" s="34">
        <v>7</v>
      </c>
      <c r="D164" s="31" t="str">
        <f>B220</f>
        <v>Контейнерная площадка</v>
      </c>
      <c r="E164" s="47"/>
      <c r="F164" s="18"/>
      <c r="G164" s="18"/>
      <c r="H164" s="18"/>
      <c r="I164" s="18"/>
      <c r="J164" s="18"/>
      <c r="K164" s="8"/>
      <c r="L164" s="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x14ac:dyDescent="0.25">
      <c r="A165" s="18"/>
      <c r="B165" s="18"/>
      <c r="C165" s="18"/>
      <c r="D165" s="34"/>
      <c r="E165" s="22"/>
      <c r="F165" s="18"/>
      <c r="G165" s="18"/>
      <c r="H165" s="18"/>
      <c r="I165" s="18"/>
      <c r="J165" s="18"/>
      <c r="K165" s="8"/>
      <c r="L165" s="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x14ac:dyDescent="0.25">
      <c r="A166" s="20" t="s">
        <v>58</v>
      </c>
      <c r="B166" s="17" t="s">
        <v>59</v>
      </c>
      <c r="C166" s="17" t="s">
        <v>45</v>
      </c>
      <c r="D166" s="17" t="s">
        <v>240</v>
      </c>
      <c r="E166" s="17" t="s">
        <v>240</v>
      </c>
      <c r="F166" s="17" t="s">
        <v>6</v>
      </c>
      <c r="G166" s="17" t="s">
        <v>240</v>
      </c>
      <c r="H166" s="21" t="s">
        <v>183</v>
      </c>
      <c r="I166" s="17" t="s">
        <v>47</v>
      </c>
      <c r="J166" s="18"/>
      <c r="K166" s="8"/>
      <c r="L166" s="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x14ac:dyDescent="0.25">
      <c r="A167" s="5"/>
      <c r="B167" s="44" t="str">
        <f>CONCATENATE("'Инвентаризация'!",ADDRESS(ROW(B166),COLUMN(B166),4,1),":",ADDRESS(ROW(B166),COLUMN(B166)+COUNTA(B166:I166)-1,4,1))</f>
        <v>'Инвентаризация'!B166:I166</v>
      </c>
      <c r="C167" s="42" t="str">
        <f t="shared" ref="C167:I167" si="17">IF(C168="","",CONCATENATE("'Инвентаризация'!",ADDRESS(ROW(C168),COLUMN(C168),4,1),":",ADDRESS(ROW(C168)+INDEX(MATCH(1=1,C168:C267="",),)-2,COLUMN(C168),4,1)))</f>
        <v>'Инвентаризация'!C168:C173</v>
      </c>
      <c r="D167" s="42" t="str">
        <f t="shared" si="17"/>
        <v/>
      </c>
      <c r="E167" s="42" t="str">
        <f t="shared" si="17"/>
        <v/>
      </c>
      <c r="F167" s="42" t="str">
        <f t="shared" si="17"/>
        <v>'Инвентаризация'!F168:F170</v>
      </c>
      <c r="G167" s="42" t="str">
        <f t="shared" si="17"/>
        <v/>
      </c>
      <c r="H167" s="42" t="str">
        <f t="shared" si="17"/>
        <v/>
      </c>
      <c r="I167" s="42" t="str">
        <f t="shared" si="17"/>
        <v/>
      </c>
      <c r="J167" s="8"/>
      <c r="K167" s="8"/>
      <c r="L167" s="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x14ac:dyDescent="0.25">
      <c r="A168" s="10"/>
      <c r="B168" s="42"/>
      <c r="C168" s="8" t="s">
        <v>215</v>
      </c>
      <c r="D168" s="8"/>
      <c r="F168" s="8" t="s">
        <v>53</v>
      </c>
      <c r="G168" s="18"/>
      <c r="H168" s="9"/>
      <c r="I168" s="8"/>
      <c r="J168" s="8"/>
      <c r="K168" s="8"/>
      <c r="L168" s="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x14ac:dyDescent="0.25">
      <c r="A169" s="10"/>
      <c r="B169" s="8"/>
      <c r="C169" s="8" t="s">
        <v>216</v>
      </c>
      <c r="D169" s="8"/>
      <c r="F169" s="8" t="s">
        <v>210</v>
      </c>
      <c r="G169" s="8"/>
      <c r="H169" s="27"/>
      <c r="I169" s="8"/>
      <c r="J169" s="8"/>
      <c r="K169" s="8"/>
      <c r="L169" s="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x14ac:dyDescent="0.25">
      <c r="A170" s="10"/>
      <c r="B170" s="8"/>
      <c r="C170" s="8" t="s">
        <v>214</v>
      </c>
      <c r="D170" s="8"/>
      <c r="F170" s="8" t="s">
        <v>209</v>
      </c>
      <c r="G170" s="8"/>
      <c r="H170" s="27"/>
      <c r="I170" s="8"/>
      <c r="J170" s="8"/>
      <c r="K170" s="8"/>
      <c r="L170" s="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x14ac:dyDescent="0.25">
      <c r="A171" s="10"/>
      <c r="B171" s="8"/>
      <c r="C171" s="8" t="s">
        <v>217</v>
      </c>
      <c r="D171" s="8"/>
      <c r="F171" s="8"/>
      <c r="G171" s="8"/>
      <c r="H171" s="27"/>
      <c r="I171" s="8"/>
      <c r="J171" s="8"/>
      <c r="K171" s="8"/>
      <c r="L171" s="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x14ac:dyDescent="0.25">
      <c r="A172" s="10"/>
      <c r="B172" s="8"/>
      <c r="C172" s="8" t="s">
        <v>218</v>
      </c>
      <c r="D172" s="8"/>
      <c r="F172" s="8"/>
      <c r="G172" s="8"/>
      <c r="H172" s="27"/>
      <c r="I172" s="8"/>
      <c r="J172" s="8"/>
      <c r="K172" s="8"/>
      <c r="L172" s="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x14ac:dyDescent="0.25">
      <c r="A173" s="10"/>
      <c r="B173" s="8"/>
      <c r="C173" s="8" t="s">
        <v>52</v>
      </c>
      <c r="D173" s="8"/>
      <c r="F173" s="8"/>
      <c r="G173" s="8"/>
      <c r="H173" s="27"/>
      <c r="I173" s="8"/>
      <c r="J173" s="8"/>
      <c r="K173" s="8"/>
      <c r="L173" s="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x14ac:dyDescent="0.25">
      <c r="A174" s="10"/>
      <c r="B174" s="8"/>
      <c r="D174" s="8"/>
      <c r="F174" s="8"/>
      <c r="G174" s="8"/>
      <c r="H174" s="27"/>
      <c r="I174" s="8"/>
      <c r="J174" s="8"/>
      <c r="K174" s="8"/>
      <c r="L174" s="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x14ac:dyDescent="0.25">
      <c r="A175" s="5" t="s">
        <v>69</v>
      </c>
      <c r="B175" s="6" t="s">
        <v>205</v>
      </c>
      <c r="C175" s="7" t="s">
        <v>70</v>
      </c>
      <c r="D175" s="6" t="s">
        <v>45</v>
      </c>
      <c r="E175" s="6" t="s">
        <v>71</v>
      </c>
      <c r="F175" s="6" t="s">
        <v>6</v>
      </c>
      <c r="G175" s="6" t="s">
        <v>240</v>
      </c>
      <c r="H175" s="7" t="s">
        <v>183</v>
      </c>
      <c r="I175" s="6" t="s">
        <v>47</v>
      </c>
      <c r="J175" s="8"/>
      <c r="K175" s="8"/>
      <c r="L175" s="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x14ac:dyDescent="0.25">
      <c r="A176" s="5"/>
      <c r="B176" s="44" t="str">
        <f>CONCATENATE("'Инвентаризация'!",ADDRESS(ROW(B175),COLUMN(B175),4,1),":",ADDRESS(ROW(B175),COLUMN(B175)+COUNTA(B175:I175)-1,4,1))</f>
        <v>'Инвентаризация'!B175:I175</v>
      </c>
      <c r="C176" s="42" t="str">
        <f t="shared" ref="C176:I176" si="18">IF(C177="","",CONCATENATE("'Инвентаризация'!",ADDRESS(ROW(C177),COLUMN(C177),4,1),":",ADDRESS(ROW(C177)+INDEX(MATCH(1=1,C177:C276="",),)-2,COLUMN(C177),4,1)))</f>
        <v>'Инвентаризация'!C177:C183</v>
      </c>
      <c r="D176" s="42" t="str">
        <f t="shared" si="18"/>
        <v>'Инвентаризация'!D177:D185</v>
      </c>
      <c r="E176" s="42" t="str">
        <f t="shared" si="18"/>
        <v>'Инвентаризация'!E177:E179</v>
      </c>
      <c r="F176" s="42" t="str">
        <f t="shared" si="18"/>
        <v>'Инвентаризация'!F177:F183</v>
      </c>
      <c r="G176" s="42" t="str">
        <f t="shared" si="18"/>
        <v/>
      </c>
      <c r="H176" s="42" t="str">
        <f t="shared" si="18"/>
        <v/>
      </c>
      <c r="I176" s="42" t="str">
        <f t="shared" si="18"/>
        <v/>
      </c>
      <c r="J176" s="8"/>
      <c r="K176" s="8"/>
      <c r="L176" s="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x14ac:dyDescent="0.25">
      <c r="A177" s="10"/>
      <c r="B177" s="42"/>
      <c r="C177" s="8" t="s">
        <v>72</v>
      </c>
      <c r="D177" s="8" t="s">
        <v>61</v>
      </c>
      <c r="E177" s="8" t="s">
        <v>78</v>
      </c>
      <c r="F177" s="8" t="s">
        <v>53</v>
      </c>
      <c r="H177" s="9"/>
      <c r="J177" s="8"/>
      <c r="K177" s="8"/>
      <c r="L177" s="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x14ac:dyDescent="0.25">
      <c r="A178" s="10"/>
      <c r="B178" s="8"/>
      <c r="C178" s="8" t="s">
        <v>73</v>
      </c>
      <c r="D178" s="8" t="s">
        <v>215</v>
      </c>
      <c r="E178" s="8" t="s">
        <v>219</v>
      </c>
      <c r="F178" s="8" t="s">
        <v>223</v>
      </c>
      <c r="H178" s="8"/>
      <c r="J178" s="8"/>
      <c r="K178" s="8"/>
      <c r="L178" s="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x14ac:dyDescent="0.25">
      <c r="A179" s="23"/>
      <c r="B179" s="8"/>
      <c r="C179" s="8" t="s">
        <v>74</v>
      </c>
      <c r="D179" s="8" t="s">
        <v>216</v>
      </c>
      <c r="E179" s="8" t="s">
        <v>79</v>
      </c>
      <c r="F179" s="8" t="s">
        <v>224</v>
      </c>
      <c r="H179" s="8"/>
      <c r="J179" s="8"/>
      <c r="K179" s="8"/>
      <c r="L179" s="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x14ac:dyDescent="0.25">
      <c r="A180" s="23"/>
      <c r="B180" s="8"/>
      <c r="C180" s="8" t="s">
        <v>75</v>
      </c>
      <c r="D180" s="8" t="s">
        <v>171</v>
      </c>
      <c r="E180" s="8"/>
      <c r="F180" s="8" t="s">
        <v>220</v>
      </c>
      <c r="H180" s="8"/>
      <c r="J180" s="8"/>
      <c r="K180" s="8"/>
      <c r="L180" s="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x14ac:dyDescent="0.25">
      <c r="A181" s="23"/>
      <c r="B181" s="8"/>
      <c r="C181" s="8" t="s">
        <v>76</v>
      </c>
      <c r="D181" s="8" t="s">
        <v>214</v>
      </c>
      <c r="E181" s="8"/>
      <c r="F181" s="8" t="s">
        <v>221</v>
      </c>
      <c r="H181" s="8"/>
      <c r="J181" s="8"/>
      <c r="K181" s="8"/>
      <c r="L181" s="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x14ac:dyDescent="0.25">
      <c r="A182" s="23"/>
      <c r="B182" s="8"/>
      <c r="C182" s="8" t="s">
        <v>77</v>
      </c>
      <c r="D182" s="8" t="s">
        <v>217</v>
      </c>
      <c r="E182" s="8"/>
      <c r="F182" s="8" t="s">
        <v>222</v>
      </c>
      <c r="H182" s="8"/>
      <c r="J182" s="8"/>
      <c r="K182" s="8"/>
      <c r="L182" s="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x14ac:dyDescent="0.25">
      <c r="A183" s="23"/>
      <c r="B183" s="8"/>
      <c r="C183" s="8" t="s">
        <v>23</v>
      </c>
      <c r="D183" s="8" t="s">
        <v>218</v>
      </c>
      <c r="E183" s="8"/>
      <c r="F183" s="8" t="s">
        <v>225</v>
      </c>
      <c r="H183" s="8"/>
      <c r="J183" s="8"/>
      <c r="K183" s="8"/>
      <c r="L183" s="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x14ac:dyDescent="0.25">
      <c r="A184" s="23"/>
      <c r="B184" s="18"/>
      <c r="C184" s="8"/>
      <c r="D184" s="8" t="s">
        <v>52</v>
      </c>
      <c r="E184" s="8"/>
      <c r="F184" s="8"/>
      <c r="H184" s="8"/>
      <c r="I184" s="8"/>
      <c r="J184" s="8"/>
      <c r="K184" s="8"/>
      <c r="L184" s="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x14ac:dyDescent="0.25">
      <c r="A185" s="23"/>
      <c r="B185" s="18"/>
      <c r="C185" s="8"/>
      <c r="D185" s="8" t="s">
        <v>112</v>
      </c>
      <c r="E185" s="8"/>
      <c r="F185" s="8"/>
      <c r="H185" s="8"/>
      <c r="I185" s="8"/>
      <c r="J185" s="8"/>
      <c r="K185" s="8"/>
      <c r="L185" s="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x14ac:dyDescent="0.25">
      <c r="A186" s="23"/>
      <c r="B186" s="18"/>
      <c r="C186" s="8"/>
      <c r="D186" s="8"/>
      <c r="E186" s="8"/>
      <c r="F186" s="8"/>
      <c r="H186" s="8"/>
      <c r="I186" s="8"/>
      <c r="J186" s="8"/>
      <c r="K186" s="8"/>
      <c r="L186" s="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x14ac:dyDescent="0.25">
      <c r="A187" s="5" t="s">
        <v>126</v>
      </c>
      <c r="B187" s="17" t="s">
        <v>236</v>
      </c>
      <c r="C187" s="6" t="s">
        <v>1</v>
      </c>
      <c r="D187" s="6" t="s">
        <v>240</v>
      </c>
      <c r="E187" s="6" t="s">
        <v>240</v>
      </c>
      <c r="F187" s="6" t="s">
        <v>6</v>
      </c>
      <c r="G187" s="6" t="s">
        <v>240</v>
      </c>
      <c r="H187" s="6" t="s">
        <v>240</v>
      </c>
      <c r="I187" s="6" t="s">
        <v>47</v>
      </c>
      <c r="J187" s="8"/>
      <c r="K187" s="8"/>
      <c r="L187" s="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x14ac:dyDescent="0.25">
      <c r="A188" s="5"/>
      <c r="B188" s="139" t="str">
        <f>CONCATENATE("'Инвентаризация'!",ADDRESS(ROW(B187),COLUMN(B187),4,1),":",ADDRESS(ROW(B187),COLUMN(B187)+COUNTA(B187:I187)-1,4,1))</f>
        <v>'Инвентаризация'!B187:I187</v>
      </c>
      <c r="C188" s="42" t="str">
        <f t="shared" ref="C188:I188" si="19">IF(C189="","",CONCATENATE("'Инвентаризация'!",ADDRESS(ROW(C189),COLUMN(C189),4,1),":",ADDRESS(ROW(C189)+INDEX(MATCH(1=1,C189:C288="",),)-2,COLUMN(C189),4,1)))</f>
        <v>'Инвентаризация'!C189:C193</v>
      </c>
      <c r="D188" s="42" t="str">
        <f t="shared" si="19"/>
        <v/>
      </c>
      <c r="E188" s="42" t="str">
        <f t="shared" si="19"/>
        <v/>
      </c>
      <c r="F188" s="42" t="str">
        <f t="shared" si="19"/>
        <v>'Инвентаризация'!F189:F191</v>
      </c>
      <c r="G188" s="42" t="str">
        <f t="shared" si="19"/>
        <v/>
      </c>
      <c r="H188" s="42" t="str">
        <f t="shared" si="19"/>
        <v/>
      </c>
      <c r="I188" s="42" t="str">
        <f t="shared" si="19"/>
        <v/>
      </c>
      <c r="J188" s="8"/>
      <c r="K188" s="8"/>
      <c r="L188" s="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x14ac:dyDescent="0.25">
      <c r="A189" s="8"/>
      <c r="B189" s="49"/>
      <c r="C189" s="8" t="s">
        <v>127</v>
      </c>
      <c r="E189" s="8"/>
      <c r="F189" s="8" t="s">
        <v>53</v>
      </c>
      <c r="G189" s="8"/>
      <c r="H189" s="8"/>
      <c r="I189" s="8"/>
      <c r="J189" s="8"/>
      <c r="K189" s="8"/>
      <c r="L189" s="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x14ac:dyDescent="0.25">
      <c r="A190" s="8"/>
      <c r="B190" s="18"/>
      <c r="C190" s="8" t="s">
        <v>128</v>
      </c>
      <c r="E190" s="8"/>
      <c r="F190" s="8" t="s">
        <v>210</v>
      </c>
      <c r="G190" s="8"/>
      <c r="H190" s="8"/>
      <c r="I190" s="8"/>
      <c r="J190" s="8"/>
      <c r="K190" s="8"/>
      <c r="L190" s="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x14ac:dyDescent="0.25">
      <c r="A191" s="8"/>
      <c r="B191" s="18"/>
      <c r="C191" s="8" t="s">
        <v>129</v>
      </c>
      <c r="E191" s="8"/>
      <c r="F191" s="8" t="s">
        <v>231</v>
      </c>
      <c r="G191" s="8"/>
      <c r="H191" s="8"/>
      <c r="I191" s="8"/>
      <c r="J191" s="8"/>
      <c r="K191" s="8"/>
      <c r="L191" s="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x14ac:dyDescent="0.25">
      <c r="A192" s="8"/>
      <c r="B192" s="18"/>
      <c r="C192" s="8" t="s">
        <v>130</v>
      </c>
      <c r="E192" s="8"/>
      <c r="G192" s="8"/>
      <c r="H192" s="8"/>
      <c r="I192" s="8"/>
      <c r="J192" s="8"/>
      <c r="K192" s="8"/>
      <c r="L192" s="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x14ac:dyDescent="0.25">
      <c r="A193" s="8"/>
      <c r="B193" s="18"/>
      <c r="C193" s="8" t="s">
        <v>23</v>
      </c>
      <c r="E193" s="8"/>
      <c r="F193" s="8"/>
      <c r="G193" s="8"/>
      <c r="H193" s="8"/>
      <c r="I193" s="8"/>
      <c r="J193" s="8"/>
      <c r="K193" s="8"/>
      <c r="L193" s="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x14ac:dyDescent="0.25">
      <c r="A194" s="8"/>
      <c r="B194" s="18"/>
      <c r="C194" s="8"/>
      <c r="E194" s="8"/>
      <c r="F194" s="8"/>
      <c r="G194" s="8"/>
      <c r="H194" s="8"/>
      <c r="I194" s="8"/>
      <c r="J194" s="8"/>
      <c r="K194" s="8"/>
      <c r="L194" s="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x14ac:dyDescent="0.25">
      <c r="A195" s="20" t="s">
        <v>104</v>
      </c>
      <c r="B195" s="17" t="s">
        <v>207</v>
      </c>
      <c r="C195" s="17" t="s">
        <v>1</v>
      </c>
      <c r="D195" s="17" t="s">
        <v>89</v>
      </c>
      <c r="E195" s="7" t="s">
        <v>60</v>
      </c>
      <c r="F195" s="17" t="s">
        <v>6</v>
      </c>
      <c r="G195" s="6" t="s">
        <v>240</v>
      </c>
      <c r="H195" s="6" t="s">
        <v>240</v>
      </c>
      <c r="I195" s="17" t="s">
        <v>47</v>
      </c>
      <c r="J195" s="8"/>
      <c r="K195" s="6" t="s">
        <v>90</v>
      </c>
      <c r="L195" s="17" t="s">
        <v>105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x14ac:dyDescent="0.25">
      <c r="A196" s="20"/>
      <c r="B196" s="139" t="str">
        <f>CONCATENATE("'Инвентаризация'!",ADDRESS(ROW(B195),COLUMN(B195),4,1),":",ADDRESS(ROW(B195),COLUMN(B195)+COUNTA(B195:I195)-1,4,1))</f>
        <v>'Инвентаризация'!B195:I195</v>
      </c>
      <c r="C196" s="42" t="str">
        <f t="shared" ref="C196:I196" si="20">IF(C197="","",CONCATENATE("'Инвентаризация'!",ADDRESS(ROW(C197),COLUMN(C197),4,1),":",ADDRESS(ROW(C197)+INDEX(MATCH(1=1,C197:C297="",),)-2,COLUMN(C197),4,1)))</f>
        <v>'Инвентаризация'!C197:C205</v>
      </c>
      <c r="D196" s="42" t="str">
        <f t="shared" si="20"/>
        <v>'Инвентаризация'!D197:D200</v>
      </c>
      <c r="E196" s="42" t="str">
        <f t="shared" si="20"/>
        <v>'Инвентаризация'!E197:E199</v>
      </c>
      <c r="F196" s="42" t="str">
        <f t="shared" si="20"/>
        <v>'Инвентаризация'!F197:F200</v>
      </c>
      <c r="G196" s="42" t="str">
        <f t="shared" si="20"/>
        <v/>
      </c>
      <c r="H196" s="42" t="str">
        <f t="shared" si="20"/>
        <v/>
      </c>
      <c r="I196" s="42" t="str">
        <f t="shared" si="20"/>
        <v/>
      </c>
      <c r="J196" s="8"/>
      <c r="K196" s="48"/>
      <c r="L196" s="3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x14ac:dyDescent="0.25">
      <c r="A197" s="18"/>
      <c r="B197" s="49"/>
      <c r="C197" s="18" t="s">
        <v>106</v>
      </c>
      <c r="D197" s="18" t="s">
        <v>94</v>
      </c>
      <c r="E197" s="8" t="s">
        <v>151</v>
      </c>
      <c r="F197" s="18" t="s">
        <v>53</v>
      </c>
      <c r="G197" s="18"/>
      <c r="H197" s="28"/>
      <c r="I197" s="8"/>
      <c r="J197" s="8"/>
      <c r="K197" s="32" t="s">
        <v>96</v>
      </c>
      <c r="L197" s="18" t="s">
        <v>113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x14ac:dyDescent="0.25">
      <c r="A198" s="18"/>
      <c r="B198" s="18"/>
      <c r="C198" s="18" t="s">
        <v>107</v>
      </c>
      <c r="D198" s="18" t="s">
        <v>95</v>
      </c>
      <c r="E198" s="8" t="s">
        <v>152</v>
      </c>
      <c r="F198" s="18" t="s">
        <v>227</v>
      </c>
      <c r="G198" s="18"/>
      <c r="H198" s="28"/>
      <c r="I198" s="8"/>
      <c r="J198" s="8"/>
      <c r="K198" s="32" t="s">
        <v>97</v>
      </c>
      <c r="L198" s="18" t="s">
        <v>114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x14ac:dyDescent="0.25">
      <c r="A199" s="18"/>
      <c r="B199" s="18"/>
      <c r="C199" s="18" t="s">
        <v>108</v>
      </c>
      <c r="D199" s="18" t="s">
        <v>112</v>
      </c>
      <c r="E199" s="8" t="s">
        <v>63</v>
      </c>
      <c r="F199" s="18" t="s">
        <v>210</v>
      </c>
      <c r="G199" s="18"/>
      <c r="H199" s="28"/>
      <c r="I199" s="8"/>
      <c r="J199" s="8"/>
      <c r="K199" s="33" t="s">
        <v>98</v>
      </c>
      <c r="L199" s="18" t="s">
        <v>115</v>
      </c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x14ac:dyDescent="0.25">
      <c r="A200" s="18"/>
      <c r="B200" s="18"/>
      <c r="C200" s="18" t="s">
        <v>20</v>
      </c>
      <c r="D200" s="18" t="s">
        <v>23</v>
      </c>
      <c r="E200" s="18"/>
      <c r="F200" s="18" t="s">
        <v>231</v>
      </c>
      <c r="G200" s="18"/>
      <c r="H200" s="28"/>
      <c r="I200" s="8"/>
      <c r="J200" s="8"/>
      <c r="K200" s="8"/>
      <c r="L200" s="18" t="s">
        <v>23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x14ac:dyDescent="0.25">
      <c r="A201" s="18"/>
      <c r="B201" s="18"/>
      <c r="C201" s="18" t="s">
        <v>109</v>
      </c>
      <c r="D201" s="18"/>
      <c r="E201" s="18"/>
      <c r="F201" s="18"/>
      <c r="G201" s="18"/>
      <c r="H201" s="18"/>
      <c r="I201" s="8"/>
      <c r="J201" s="8"/>
      <c r="K201" s="8"/>
      <c r="L201" s="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x14ac:dyDescent="0.25">
      <c r="A202" s="18"/>
      <c r="B202" s="18"/>
      <c r="C202" s="18" t="s">
        <v>110</v>
      </c>
      <c r="D202" s="18"/>
      <c r="E202" s="18"/>
      <c r="F202" s="18"/>
      <c r="G202" s="18"/>
      <c r="H202" s="18"/>
      <c r="I202" s="8"/>
      <c r="J202" s="8"/>
      <c r="K202" s="8"/>
      <c r="L202" s="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x14ac:dyDescent="0.25">
      <c r="A203" s="18"/>
      <c r="B203" s="18"/>
      <c r="C203" s="18" t="s">
        <v>111</v>
      </c>
      <c r="D203" s="18"/>
      <c r="E203" s="18"/>
      <c r="F203" s="18"/>
      <c r="G203" s="18"/>
      <c r="H203" s="18"/>
      <c r="I203" s="8"/>
      <c r="J203" s="8"/>
      <c r="K203" s="8"/>
      <c r="L203" s="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x14ac:dyDescent="0.25">
      <c r="A204" s="18"/>
      <c r="B204" s="18"/>
      <c r="C204" s="18" t="s">
        <v>226</v>
      </c>
      <c r="D204" s="18"/>
      <c r="E204" s="18"/>
      <c r="F204" s="18"/>
      <c r="G204" s="18"/>
      <c r="H204" s="18"/>
      <c r="I204" s="8"/>
      <c r="J204" s="8"/>
      <c r="K204" s="8"/>
      <c r="L204" s="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x14ac:dyDescent="0.25">
      <c r="A205" s="18"/>
      <c r="B205" s="18"/>
      <c r="C205" s="8" t="s">
        <v>23</v>
      </c>
      <c r="D205" s="18"/>
      <c r="E205" s="18"/>
      <c r="F205" s="18"/>
      <c r="G205" s="18"/>
      <c r="H205" s="18"/>
      <c r="I205" s="8"/>
      <c r="J205" s="8"/>
      <c r="K205" s="8"/>
      <c r="L205" s="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x14ac:dyDescent="0.25">
      <c r="A206" s="18"/>
      <c r="B206" s="18"/>
      <c r="C206" s="8"/>
      <c r="D206" s="18"/>
      <c r="E206" s="18"/>
      <c r="F206" s="18"/>
      <c r="G206" s="18"/>
      <c r="H206" s="18"/>
      <c r="I206" s="8"/>
      <c r="J206" s="8"/>
      <c r="K206" s="8"/>
      <c r="L206" s="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x14ac:dyDescent="0.25">
      <c r="A207" s="5" t="s">
        <v>64</v>
      </c>
      <c r="B207" s="6" t="s">
        <v>65</v>
      </c>
      <c r="C207" s="7" t="s">
        <v>66</v>
      </c>
      <c r="D207" s="6" t="s">
        <v>242</v>
      </c>
      <c r="E207" s="6" t="s">
        <v>240</v>
      </c>
      <c r="F207" s="6" t="s">
        <v>6</v>
      </c>
      <c r="G207" s="6" t="s">
        <v>240</v>
      </c>
      <c r="H207" s="7" t="s">
        <v>183</v>
      </c>
      <c r="I207" s="6" t="s">
        <v>47</v>
      </c>
      <c r="J207" s="28"/>
      <c r="K207" s="28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x14ac:dyDescent="0.25">
      <c r="A208" s="5"/>
      <c r="B208" s="44" t="str">
        <f>CONCATENATE("'Инвентаризация'!",ADDRESS(ROW(B207),COLUMN(B207),4,1),":",ADDRESS(ROW(B207),COLUMN(B207)+COUNTA(B207:I207)-1,4,1))</f>
        <v>'Инвентаризация'!B207:I207</v>
      </c>
      <c r="C208" s="42" t="str">
        <f t="shared" ref="C208:I208" si="21">IF(C209="","",CONCATENATE("'Инвентаризация'!",ADDRESS(ROW(C209),COLUMN(C209),4,1),":",ADDRESS(ROW(C209)+INDEX(MATCH(1=1,C209:C309="",),)-2,COLUMN(C209),4,1)))</f>
        <v>'Инвентаризация'!C209:C210</v>
      </c>
      <c r="D208" s="42" t="str">
        <f t="shared" si="21"/>
        <v>'Инвентаризация'!D209:D211</v>
      </c>
      <c r="E208" s="42" t="str">
        <f t="shared" si="21"/>
        <v/>
      </c>
      <c r="F208" s="42" t="str">
        <f t="shared" si="21"/>
        <v>'Инвентаризация'!F209:F211</v>
      </c>
      <c r="G208" s="42" t="str">
        <f t="shared" si="21"/>
        <v/>
      </c>
      <c r="H208" s="42" t="str">
        <f t="shared" si="21"/>
        <v/>
      </c>
      <c r="I208" s="42" t="str">
        <f t="shared" si="21"/>
        <v/>
      </c>
      <c r="J208" s="28"/>
      <c r="K208" s="28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x14ac:dyDescent="0.25">
      <c r="A209" s="10"/>
      <c r="B209" s="42"/>
      <c r="C209" s="8" t="s">
        <v>67</v>
      </c>
      <c r="D209" s="8" t="s">
        <v>243</v>
      </c>
      <c r="F209" s="8" t="s">
        <v>53</v>
      </c>
      <c r="G209" s="28"/>
      <c r="H209" s="9"/>
      <c r="I209" s="28"/>
      <c r="J209" s="28"/>
      <c r="K209" s="28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x14ac:dyDescent="0.25">
      <c r="A210" s="10"/>
      <c r="B210" s="8"/>
      <c r="C210" s="8" t="s">
        <v>68</v>
      </c>
      <c r="D210" s="8" t="s">
        <v>244</v>
      </c>
      <c r="F210" s="18" t="s">
        <v>210</v>
      </c>
      <c r="G210" s="28"/>
      <c r="H210" s="27"/>
      <c r="I210" s="28"/>
      <c r="J210" s="28"/>
      <c r="K210" s="28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x14ac:dyDescent="0.25">
      <c r="A211" s="10"/>
      <c r="B211" s="8"/>
      <c r="C211" s="27"/>
      <c r="D211" s="8" t="s">
        <v>57</v>
      </c>
      <c r="F211" s="8" t="s">
        <v>209</v>
      </c>
      <c r="G211" s="28"/>
      <c r="H211" s="27"/>
      <c r="I211" s="28"/>
      <c r="J211" s="28"/>
      <c r="K211" s="28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x14ac:dyDescent="0.25">
      <c r="A212" s="10"/>
      <c r="B212" s="8"/>
      <c r="C212" s="27"/>
      <c r="F212" s="8"/>
      <c r="G212" s="28"/>
      <c r="H212" s="27"/>
      <c r="I212" s="28"/>
      <c r="J212" s="28"/>
      <c r="K212" s="28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x14ac:dyDescent="0.25">
      <c r="A213" s="20" t="s">
        <v>84</v>
      </c>
      <c r="B213" s="17" t="s">
        <v>85</v>
      </c>
      <c r="C213" s="6" t="s">
        <v>89</v>
      </c>
      <c r="D213" s="6" t="s">
        <v>240</v>
      </c>
      <c r="E213" s="6" t="s">
        <v>240</v>
      </c>
      <c r="F213" s="17" t="s">
        <v>6</v>
      </c>
      <c r="G213" s="21" t="s">
        <v>186</v>
      </c>
      <c r="H213" s="21" t="s">
        <v>183</v>
      </c>
      <c r="I213" s="17" t="s">
        <v>47</v>
      </c>
      <c r="J213" s="8"/>
      <c r="K213" s="8"/>
      <c r="L213" s="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x14ac:dyDescent="0.25">
      <c r="A214" s="20"/>
      <c r="B214" s="44" t="str">
        <f>CONCATENATE("'Инвентаризация'!",ADDRESS(ROW(B213),COLUMN(B213),4,1),":",ADDRESS(ROW(B213),COLUMN(B213)+COUNTA(B213:I213)-1,4,1))</f>
        <v>'Инвентаризация'!B213:I213</v>
      </c>
      <c r="C214" s="42" t="str">
        <f t="shared" ref="C214:I214" si="22">IF(C215="","",CONCATENATE("'Инвентаризация'!",ADDRESS(ROW(C215),COLUMN(C215),4,1),":",ADDRESS(ROW(C215)+INDEX(MATCH(1=1,C215:C315="",),)-2,COLUMN(C215),4,1)))</f>
        <v>'Инвентаризация'!C215:C218</v>
      </c>
      <c r="D214" s="42" t="str">
        <f t="shared" si="22"/>
        <v/>
      </c>
      <c r="E214" s="42" t="str">
        <f t="shared" si="22"/>
        <v/>
      </c>
      <c r="F214" s="42" t="str">
        <f t="shared" si="22"/>
        <v>'Инвентаризация'!F215:F218</v>
      </c>
      <c r="G214" s="42" t="str">
        <f t="shared" si="22"/>
        <v/>
      </c>
      <c r="H214" s="42" t="str">
        <f t="shared" si="22"/>
        <v/>
      </c>
      <c r="I214" s="42" t="str">
        <f t="shared" si="22"/>
        <v/>
      </c>
      <c r="J214" s="8"/>
      <c r="K214" s="8"/>
      <c r="L214" s="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x14ac:dyDescent="0.25">
      <c r="A215" s="18"/>
      <c r="B215" s="42"/>
      <c r="C215" s="8" t="s">
        <v>94</v>
      </c>
      <c r="F215" s="8" t="s">
        <v>53</v>
      </c>
      <c r="G215" s="27"/>
      <c r="H215" s="19"/>
      <c r="I215" s="8"/>
      <c r="J215" s="8"/>
      <c r="K215" s="8"/>
      <c r="L215" s="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x14ac:dyDescent="0.25">
      <c r="A216" s="18"/>
      <c r="B216" s="18"/>
      <c r="C216" s="8" t="s">
        <v>112</v>
      </c>
      <c r="F216" s="8" t="s">
        <v>227</v>
      </c>
      <c r="G216" s="27"/>
      <c r="H216" s="19"/>
      <c r="I216" s="8"/>
      <c r="J216" s="8"/>
      <c r="K216" s="8"/>
      <c r="L216" s="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x14ac:dyDescent="0.25">
      <c r="A217" s="18"/>
      <c r="B217" s="18"/>
      <c r="C217" s="8" t="s">
        <v>49</v>
      </c>
      <c r="F217" s="8" t="s">
        <v>210</v>
      </c>
      <c r="G217" s="30"/>
      <c r="H217" s="18"/>
      <c r="I217" s="8"/>
      <c r="J217" s="8"/>
      <c r="K217" s="8"/>
      <c r="L217" s="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x14ac:dyDescent="0.25">
      <c r="A218" s="18"/>
      <c r="B218" s="18"/>
      <c r="C218" s="8" t="s">
        <v>23</v>
      </c>
      <c r="F218" s="18" t="s">
        <v>231</v>
      </c>
      <c r="G218" s="30"/>
      <c r="H218" s="18"/>
      <c r="I218" s="8"/>
      <c r="J218" s="8"/>
      <c r="K218" s="8"/>
      <c r="L218" s="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x14ac:dyDescent="0.25">
      <c r="A219" s="18"/>
      <c r="B219" s="18"/>
      <c r="C219" s="8"/>
      <c r="F219" s="18"/>
      <c r="G219" s="30"/>
      <c r="H219" s="18"/>
      <c r="I219" s="8"/>
      <c r="J219" s="8"/>
      <c r="K219" s="8"/>
      <c r="L219" s="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x14ac:dyDescent="0.25">
      <c r="A220" s="20" t="s">
        <v>82</v>
      </c>
      <c r="B220" s="17" t="s">
        <v>83</v>
      </c>
      <c r="C220" s="17" t="s">
        <v>1</v>
      </c>
      <c r="D220" s="17" t="s">
        <v>45</v>
      </c>
      <c r="E220" s="6" t="s">
        <v>240</v>
      </c>
      <c r="F220" s="17" t="s">
        <v>6</v>
      </c>
      <c r="G220" s="6" t="s">
        <v>240</v>
      </c>
      <c r="H220" s="17" t="s">
        <v>183</v>
      </c>
      <c r="I220" s="17" t="s">
        <v>47</v>
      </c>
      <c r="J220" s="8"/>
      <c r="K220" s="8"/>
      <c r="L220" s="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x14ac:dyDescent="0.25">
      <c r="A221" s="20"/>
      <c r="B221" s="44" t="str">
        <f>CONCATENATE("'Инвентаризация'!",ADDRESS(ROW(B220),COLUMN(B220),4,1),":",ADDRESS(ROW(B220),COLUMN(B220)+COUNTA(B220:I220)-1,4,1))</f>
        <v>'Инвентаризация'!B220:I220</v>
      </c>
      <c r="C221" s="42" t="str">
        <f t="shared" ref="C221:I221" si="23">IF(C222="","",CONCATENATE("'Инвентаризация'!",ADDRESS(ROW(C222),COLUMN(C222),4,1),":",ADDRESS(ROW(C222)+INDEX(MATCH(1=1,C222:C331="",),)-2,COLUMN(C222),4,1)))</f>
        <v>'Инвентаризация'!C222:C224</v>
      </c>
      <c r="D221" s="42" t="str">
        <f t="shared" si="23"/>
        <v>'Инвентаризация'!D222:D225</v>
      </c>
      <c r="E221" s="42" t="str">
        <f t="shared" si="23"/>
        <v/>
      </c>
      <c r="F221" s="42" t="str">
        <f t="shared" si="23"/>
        <v>'Инвентаризация'!F222:F224</v>
      </c>
      <c r="G221" s="42" t="str">
        <f t="shared" si="23"/>
        <v/>
      </c>
      <c r="H221" s="42" t="str">
        <f t="shared" si="23"/>
        <v/>
      </c>
      <c r="I221" s="42" t="str">
        <f t="shared" si="23"/>
        <v/>
      </c>
      <c r="J221" s="8"/>
      <c r="K221" s="8"/>
      <c r="L221" s="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x14ac:dyDescent="0.25">
      <c r="A222" s="18"/>
      <c r="B222" s="42"/>
      <c r="C222" s="18" t="s">
        <v>228</v>
      </c>
      <c r="D222" s="18" t="s">
        <v>48</v>
      </c>
      <c r="F222" s="22" t="s">
        <v>53</v>
      </c>
      <c r="G222" s="18"/>
      <c r="H222" s="19"/>
      <c r="I222" s="8"/>
      <c r="J222" s="8"/>
      <c r="K222" s="8"/>
      <c r="L222" s="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x14ac:dyDescent="0.25">
      <c r="A223" s="18"/>
      <c r="B223" s="18"/>
      <c r="C223" s="18" t="s">
        <v>229</v>
      </c>
      <c r="D223" s="18" t="s">
        <v>49</v>
      </c>
      <c r="F223" s="18" t="s">
        <v>210</v>
      </c>
      <c r="G223" s="18"/>
      <c r="H223" s="30"/>
      <c r="I223" s="8"/>
      <c r="J223" s="8"/>
      <c r="K223" s="8"/>
      <c r="L223" s="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x14ac:dyDescent="0.25">
      <c r="A224" s="18"/>
      <c r="B224" s="18"/>
      <c r="C224" s="18" t="s">
        <v>230</v>
      </c>
      <c r="D224" s="18" t="s">
        <v>52</v>
      </c>
      <c r="F224" s="8" t="s">
        <v>209</v>
      </c>
      <c r="G224" s="18"/>
      <c r="H224" s="30"/>
      <c r="I224" s="8"/>
      <c r="J224" s="8"/>
      <c r="K224" s="8"/>
      <c r="L224" s="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8"/>
      <c r="B225" s="18"/>
      <c r="C225" s="18"/>
      <c r="D225" s="18" t="s">
        <v>23</v>
      </c>
      <c r="F225" s="18"/>
      <c r="G225" s="18"/>
      <c r="H225" s="18"/>
      <c r="I225" s="8"/>
      <c r="J225" s="8"/>
      <c r="K225" s="8"/>
      <c r="L225" s="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8"/>
      <c r="K226" s="8"/>
      <c r="L226" s="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8.75" x14ac:dyDescent="0.25">
      <c r="A227" s="63">
        <v>5</v>
      </c>
      <c r="B227" s="64" t="s">
        <v>99</v>
      </c>
      <c r="C227" s="64"/>
      <c r="D227" s="64"/>
      <c r="E227" s="64"/>
      <c r="F227" s="64"/>
      <c r="G227" s="64"/>
      <c r="H227" s="64"/>
      <c r="I227" s="64"/>
      <c r="J227" s="8"/>
      <c r="K227" s="8"/>
      <c r="L227" s="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x14ac:dyDescent="0.25">
      <c r="A228" s="18"/>
      <c r="B228" s="18"/>
      <c r="C228" s="18">
        <v>1</v>
      </c>
      <c r="D228" s="31" t="str">
        <f>B234</f>
        <v>Накопитель ТКО</v>
      </c>
      <c r="F228" s="18"/>
      <c r="G228" s="8"/>
      <c r="H228" s="8"/>
      <c r="I228" s="8"/>
      <c r="J228" s="8"/>
      <c r="K228" s="8"/>
      <c r="L228" s="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x14ac:dyDescent="0.25">
      <c r="A229" s="18"/>
      <c r="B229" s="18"/>
      <c r="C229" s="18">
        <v>2</v>
      </c>
      <c r="D229" s="31" t="str">
        <f>B241</f>
        <v>Стол</v>
      </c>
      <c r="F229" s="18"/>
      <c r="G229" s="8"/>
      <c r="H229" s="8"/>
      <c r="I229" s="8"/>
      <c r="J229" s="8"/>
      <c r="K229" s="8"/>
      <c r="L229" s="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x14ac:dyDescent="0.25">
      <c r="A230" s="18"/>
      <c r="B230" s="18"/>
      <c r="C230" s="18">
        <v>3</v>
      </c>
      <c r="D230" s="31" t="str">
        <f>B248</f>
        <v>Беседка</v>
      </c>
      <c r="F230" s="18"/>
      <c r="G230" s="8"/>
      <c r="H230" s="8"/>
      <c r="I230" s="8"/>
      <c r="J230" s="8"/>
      <c r="K230" s="8"/>
      <c r="L230" s="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x14ac:dyDescent="0.25">
      <c r="A231" s="18"/>
      <c r="B231" s="18"/>
      <c r="C231" s="18">
        <v>4</v>
      </c>
      <c r="D231" s="31" t="str">
        <f>B254</f>
        <v>Навес</v>
      </c>
      <c r="F231" s="18"/>
      <c r="G231" s="8"/>
      <c r="H231" s="8"/>
      <c r="I231" s="8"/>
      <c r="J231" s="8"/>
      <c r="K231" s="8"/>
      <c r="L231" s="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x14ac:dyDescent="0.25">
      <c r="A232" s="18"/>
      <c r="B232" s="18"/>
      <c r="C232" s="18">
        <v>5</v>
      </c>
      <c r="D232" s="31" t="str">
        <f>B260</f>
        <v>Фонтан</v>
      </c>
      <c r="F232" s="18"/>
      <c r="G232" s="8"/>
      <c r="H232" s="8"/>
      <c r="I232" s="8"/>
      <c r="J232" s="8"/>
      <c r="K232" s="8"/>
      <c r="L232" s="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x14ac:dyDescent="0.25">
      <c r="A233" s="28"/>
      <c r="B233" s="28"/>
      <c r="C233" s="28"/>
      <c r="D233" s="2"/>
      <c r="E233" s="2"/>
      <c r="F233" s="28"/>
      <c r="G233" s="28"/>
      <c r="H233" s="28"/>
      <c r="I233" s="28"/>
      <c r="J233" s="8"/>
      <c r="K233" s="8"/>
      <c r="L233" s="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x14ac:dyDescent="0.25">
      <c r="A234" s="5" t="s">
        <v>87</v>
      </c>
      <c r="B234" s="6" t="s">
        <v>88</v>
      </c>
      <c r="C234" s="6" t="s">
        <v>1</v>
      </c>
      <c r="D234" s="6" t="s">
        <v>89</v>
      </c>
      <c r="E234" s="6" t="s">
        <v>240</v>
      </c>
      <c r="F234" s="6" t="s">
        <v>6</v>
      </c>
      <c r="G234" s="6" t="s">
        <v>240</v>
      </c>
      <c r="H234" s="6" t="s">
        <v>353</v>
      </c>
      <c r="I234" s="6" t="s">
        <v>47</v>
      </c>
      <c r="J234" s="8"/>
      <c r="K234" s="6" t="s">
        <v>90</v>
      </c>
      <c r="L234" s="11" t="s">
        <v>102</v>
      </c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x14ac:dyDescent="0.25">
      <c r="A235" s="5"/>
      <c r="B235" s="44" t="str">
        <f>CONCATENATE("'Инвентаризация'!",ADDRESS(ROW(B234),COLUMN(B234),4,1),":",ADDRESS(ROW(B234),COLUMN(B234)+COUNTA(B234:I234)-1,4,1))</f>
        <v>'Инвентаризация'!B234:I234</v>
      </c>
      <c r="C235" s="42" t="str">
        <f t="shared" ref="C235:I235" si="24">IF(C236="","",CONCATENATE("'Инвентаризация'!",ADDRESS(ROW(C236),COLUMN(C236),4,1),":",ADDRESS(ROW(C236)+INDEX(MATCH(1=1,C236:C350="",),)-2,COLUMN(C236),4,1)))</f>
        <v>'Инвентаризация'!C236:C237</v>
      </c>
      <c r="D235" s="42" t="str">
        <f t="shared" si="24"/>
        <v>'Инвентаризация'!D236:D239</v>
      </c>
      <c r="E235" s="42" t="str">
        <f t="shared" si="24"/>
        <v/>
      </c>
      <c r="F235" s="42" t="str">
        <f t="shared" si="24"/>
        <v>'Инвентаризация'!F236:F238</v>
      </c>
      <c r="G235" s="42" t="str">
        <f t="shared" si="24"/>
        <v/>
      </c>
      <c r="H235" s="42" t="str">
        <f t="shared" si="24"/>
        <v/>
      </c>
      <c r="I235" s="42" t="str">
        <f t="shared" si="24"/>
        <v/>
      </c>
      <c r="J235" s="8"/>
      <c r="K235" s="35"/>
      <c r="L235" s="4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x14ac:dyDescent="0.25">
      <c r="A236" s="5"/>
      <c r="B236" s="42"/>
      <c r="C236" s="8" t="s">
        <v>91</v>
      </c>
      <c r="D236" s="8" t="s">
        <v>94</v>
      </c>
      <c r="F236" s="8" t="s">
        <v>53</v>
      </c>
      <c r="G236" s="9"/>
      <c r="H236" s="27"/>
      <c r="I236" s="8"/>
      <c r="J236" s="8"/>
      <c r="K236" s="8" t="s">
        <v>96</v>
      </c>
      <c r="L236" s="25" t="s">
        <v>17</v>
      </c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x14ac:dyDescent="0.25">
      <c r="A237" s="8"/>
      <c r="B237" s="8"/>
      <c r="C237" s="8" t="s">
        <v>92</v>
      </c>
      <c r="D237" s="8" t="s">
        <v>95</v>
      </c>
      <c r="F237" s="8" t="s">
        <v>210</v>
      </c>
      <c r="G237" s="27"/>
      <c r="H237" s="8"/>
      <c r="I237" s="8"/>
      <c r="J237" s="8"/>
      <c r="K237" s="8" t="s">
        <v>97</v>
      </c>
      <c r="L237" s="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x14ac:dyDescent="0.25">
      <c r="A238" s="8"/>
      <c r="B238" s="8"/>
      <c r="C238" s="8"/>
      <c r="D238" s="8" t="s">
        <v>49</v>
      </c>
      <c r="F238" s="8" t="s">
        <v>231</v>
      </c>
      <c r="G238" s="27"/>
      <c r="H238" s="8"/>
      <c r="I238" s="8"/>
      <c r="J238" s="8"/>
      <c r="K238" s="8" t="s">
        <v>98</v>
      </c>
      <c r="L238" s="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x14ac:dyDescent="0.25">
      <c r="A239" s="8"/>
      <c r="B239" s="8"/>
      <c r="C239" s="8"/>
      <c r="D239" s="8" t="s">
        <v>23</v>
      </c>
      <c r="G239" s="27"/>
      <c r="H239" s="8"/>
      <c r="I239" s="8"/>
      <c r="J239" s="8"/>
      <c r="K239" s="8"/>
      <c r="L239" s="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x14ac:dyDescent="0.25">
      <c r="A240" s="8"/>
      <c r="B240" s="8"/>
      <c r="C240" s="8"/>
      <c r="D240" s="8"/>
      <c r="G240" s="27"/>
      <c r="H240" s="8"/>
      <c r="I240" s="8"/>
      <c r="J240" s="8"/>
      <c r="K240" s="8"/>
      <c r="L240" s="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x14ac:dyDescent="0.25">
      <c r="A241" s="5" t="s">
        <v>116</v>
      </c>
      <c r="B241" s="6" t="s">
        <v>117</v>
      </c>
      <c r="C241" s="6" t="s">
        <v>118</v>
      </c>
      <c r="D241" s="6" t="s">
        <v>89</v>
      </c>
      <c r="E241" s="6" t="s">
        <v>240</v>
      </c>
      <c r="F241" s="6" t="s">
        <v>6</v>
      </c>
      <c r="G241" s="6" t="s">
        <v>190</v>
      </c>
      <c r="H241" s="6" t="s">
        <v>240</v>
      </c>
      <c r="I241" s="6" t="s">
        <v>47</v>
      </c>
      <c r="J241" s="8"/>
      <c r="K241" s="11" t="s">
        <v>119</v>
      </c>
      <c r="L241" s="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x14ac:dyDescent="0.25">
      <c r="A242" s="5"/>
      <c r="B242" s="44" t="str">
        <f>CONCATENATE("'Инвентаризация'!",ADDRESS(ROW(B241),COLUMN(B241),4,1),":",ADDRESS(ROW(B241),COLUMN(B241)+COUNTA(B241:I241)-1,4,1))</f>
        <v>'Инвентаризация'!B241:I241</v>
      </c>
      <c r="C242" s="42" t="str">
        <f t="shared" ref="C242:I242" si="25">IF(C243="","",CONCATENATE("'Инвентаризация'!",ADDRESS(ROW(C243),COLUMN(C243),4,1),":",ADDRESS(ROW(C243)+INDEX(MATCH(1=1,C243:C359="",),)-2,COLUMN(C243),4,1)))</f>
        <v>'Инвентаризация'!C243:C246</v>
      </c>
      <c r="D242" s="42" t="str">
        <f t="shared" si="25"/>
        <v>'Инвентаризация'!D243:D246</v>
      </c>
      <c r="E242" s="42" t="str">
        <f t="shared" si="25"/>
        <v/>
      </c>
      <c r="F242" s="42" t="str">
        <f t="shared" si="25"/>
        <v>'Инвентаризация'!F243:F245</v>
      </c>
      <c r="G242" s="42" t="str">
        <f t="shared" si="25"/>
        <v/>
      </c>
      <c r="H242" s="42" t="str">
        <f t="shared" si="25"/>
        <v/>
      </c>
      <c r="I242" s="42" t="str">
        <f t="shared" si="25"/>
        <v/>
      </c>
      <c r="J242" s="8"/>
      <c r="K242" s="46"/>
      <c r="L242" s="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x14ac:dyDescent="0.25">
      <c r="A243" s="8"/>
      <c r="B243" s="42"/>
      <c r="C243" s="8" t="s">
        <v>125</v>
      </c>
      <c r="D243" s="8" t="s">
        <v>94</v>
      </c>
      <c r="F243" s="8" t="s">
        <v>53</v>
      </c>
      <c r="G243" s="9"/>
      <c r="H243" s="28"/>
      <c r="I243" s="27"/>
      <c r="J243" s="8"/>
      <c r="K243" s="24" t="s">
        <v>120</v>
      </c>
      <c r="L243" s="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x14ac:dyDescent="0.25">
      <c r="A244" s="8"/>
      <c r="B244" s="8"/>
      <c r="C244" s="8" t="s">
        <v>124</v>
      </c>
      <c r="D244" s="8" t="s">
        <v>49</v>
      </c>
      <c r="F244" s="8" t="s">
        <v>210</v>
      </c>
      <c r="G244" s="27"/>
      <c r="H244" s="28"/>
      <c r="I244" s="27"/>
      <c r="J244" s="8"/>
      <c r="K244" s="24" t="s">
        <v>121</v>
      </c>
      <c r="L244" s="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x14ac:dyDescent="0.25">
      <c r="A245" s="8"/>
      <c r="B245" s="8"/>
      <c r="C245" s="8" t="s">
        <v>122</v>
      </c>
      <c r="D245" s="8" t="s">
        <v>95</v>
      </c>
      <c r="F245" s="8" t="s">
        <v>231</v>
      </c>
      <c r="G245" s="8"/>
      <c r="H245" s="28"/>
      <c r="I245" s="8"/>
      <c r="J245" s="8"/>
      <c r="K245" s="8"/>
      <c r="L245" s="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x14ac:dyDescent="0.25">
      <c r="A246" s="8"/>
      <c r="B246" s="8"/>
      <c r="C246" s="8" t="s">
        <v>123</v>
      </c>
      <c r="D246" s="8" t="s">
        <v>112</v>
      </c>
      <c r="G246" s="8"/>
      <c r="H246" s="28"/>
      <c r="I246" s="8"/>
      <c r="J246" s="8"/>
      <c r="K246" s="8"/>
      <c r="L246" s="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x14ac:dyDescent="0.25">
      <c r="A247" s="8"/>
      <c r="B247" s="8"/>
      <c r="C247" s="8"/>
      <c r="D247" s="8"/>
      <c r="G247" s="8"/>
      <c r="H247" s="28"/>
      <c r="I247" s="8"/>
      <c r="J247" s="8"/>
      <c r="K247" s="8"/>
      <c r="L247" s="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x14ac:dyDescent="0.25">
      <c r="A248" s="5" t="s">
        <v>131</v>
      </c>
      <c r="B248" s="6" t="s">
        <v>132</v>
      </c>
      <c r="C248" s="6" t="s">
        <v>89</v>
      </c>
      <c r="D248" s="6" t="s">
        <v>240</v>
      </c>
      <c r="E248" s="6" t="s">
        <v>240</v>
      </c>
      <c r="F248" s="6" t="s">
        <v>6</v>
      </c>
      <c r="G248" s="6" t="s">
        <v>240</v>
      </c>
      <c r="H248" s="17" t="s">
        <v>183</v>
      </c>
      <c r="I248" s="6" t="s">
        <v>47</v>
      </c>
      <c r="J248" s="8"/>
      <c r="K248" s="8"/>
      <c r="L248" s="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x14ac:dyDescent="0.25">
      <c r="A249" s="5"/>
      <c r="B249" s="44" t="str">
        <f>CONCATENATE("'Инвентаризация'!",ADDRESS(ROW(B248),COLUMN(B248),4,1),":",ADDRESS(ROW(B248),COLUMN(B248)+COUNTA(B248:I248)-1,4,1))</f>
        <v>'Инвентаризация'!B248:I248</v>
      </c>
      <c r="C249" s="42" t="str">
        <f t="shared" ref="C249:I249" si="26">IF(C250="","",CONCATENATE("'Инвентаризация'!",ADDRESS(ROW(C250),COLUMN(C250),4,1),":",ADDRESS(ROW(C250)+INDEX(MATCH(1=1,C250:C368="",),)-2,COLUMN(C250),4,1)))</f>
        <v>'Инвентаризация'!C250:C252</v>
      </c>
      <c r="D249" s="42" t="str">
        <f t="shared" si="26"/>
        <v/>
      </c>
      <c r="E249" s="42" t="str">
        <f t="shared" si="26"/>
        <v/>
      </c>
      <c r="F249" s="42" t="str">
        <f t="shared" si="26"/>
        <v>'Инвентаризация'!F250:F252</v>
      </c>
      <c r="G249" s="42" t="str">
        <f t="shared" si="26"/>
        <v/>
      </c>
      <c r="H249" s="42" t="str">
        <f t="shared" si="26"/>
        <v/>
      </c>
      <c r="I249" s="42" t="str">
        <f t="shared" si="26"/>
        <v/>
      </c>
      <c r="J249" s="8"/>
      <c r="K249" s="8"/>
      <c r="L249" s="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x14ac:dyDescent="0.25">
      <c r="A250" s="8"/>
      <c r="B250" s="42"/>
      <c r="C250" s="8" t="s">
        <v>94</v>
      </c>
      <c r="D250" s="8"/>
      <c r="F250" s="8" t="s">
        <v>53</v>
      </c>
      <c r="G250" s="8"/>
      <c r="H250" s="9"/>
      <c r="I250" s="8"/>
      <c r="J250" s="8"/>
      <c r="K250" s="8"/>
      <c r="L250" s="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x14ac:dyDescent="0.25">
      <c r="A251" s="8"/>
      <c r="B251" s="8"/>
      <c r="C251" s="8" t="s">
        <v>95</v>
      </c>
      <c r="D251" s="8"/>
      <c r="F251" s="8" t="s">
        <v>210</v>
      </c>
      <c r="G251" s="8"/>
      <c r="H251" s="27"/>
      <c r="I251" s="8"/>
      <c r="J251" s="8"/>
      <c r="K251" s="8"/>
      <c r="L251" s="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x14ac:dyDescent="0.25">
      <c r="A252" s="8"/>
      <c r="B252" s="8"/>
      <c r="C252" s="8" t="s">
        <v>112</v>
      </c>
      <c r="D252" s="8"/>
      <c r="F252" s="8" t="s">
        <v>231</v>
      </c>
      <c r="G252" s="8"/>
      <c r="H252" s="27"/>
      <c r="I252" s="8"/>
      <c r="J252" s="8"/>
      <c r="K252" s="8"/>
      <c r="L252" s="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x14ac:dyDescent="0.25">
      <c r="A253" s="8"/>
      <c r="B253" s="8"/>
      <c r="D253" s="8"/>
      <c r="F253" s="8"/>
      <c r="G253" s="8"/>
      <c r="H253" s="27"/>
      <c r="I253" s="8"/>
      <c r="J253" s="8"/>
      <c r="K253" s="8"/>
      <c r="L253" s="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x14ac:dyDescent="0.25">
      <c r="A254" s="20" t="s">
        <v>133</v>
      </c>
      <c r="B254" s="17" t="s">
        <v>134</v>
      </c>
      <c r="C254" s="17" t="s">
        <v>89</v>
      </c>
      <c r="D254" s="17" t="s">
        <v>281</v>
      </c>
      <c r="E254" s="6" t="s">
        <v>240</v>
      </c>
      <c r="F254" s="17" t="s">
        <v>6</v>
      </c>
      <c r="G254" s="6" t="s">
        <v>240</v>
      </c>
      <c r="H254" s="17" t="s">
        <v>183</v>
      </c>
      <c r="I254" s="17" t="s">
        <v>47</v>
      </c>
      <c r="J254" s="8"/>
      <c r="K254" s="8"/>
      <c r="L254" s="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x14ac:dyDescent="0.25">
      <c r="A255" s="20"/>
      <c r="B255" s="44" t="str">
        <f>CONCATENATE("'Инвентаризация'!",ADDRESS(ROW(B254),COLUMN(B254),4,1),":",ADDRESS(ROW(B254),COLUMN(B254)+COUNTA(B254:I254)-1,4,1))</f>
        <v>'Инвентаризация'!B254:I254</v>
      </c>
      <c r="C255" s="42" t="str">
        <f t="shared" ref="C255:I255" si="27">IF(C256="","",CONCATENATE("'Инвентаризация'!",ADDRESS(ROW(C256),COLUMN(C256),4,1),":",ADDRESS(ROW(C256)+INDEX(MATCH(1=1,C256:C378="",),)-2,COLUMN(C256),4,1)))</f>
        <v>'Инвентаризация'!C256:C258</v>
      </c>
      <c r="D255" s="42" t="str">
        <f t="shared" si="27"/>
        <v>'Инвентаризация'!D256:D258</v>
      </c>
      <c r="E255" s="42" t="str">
        <f t="shared" si="27"/>
        <v/>
      </c>
      <c r="F255" s="42" t="str">
        <f t="shared" si="27"/>
        <v>'Инвентаризация'!F256:F258</v>
      </c>
      <c r="G255" s="42" t="str">
        <f t="shared" si="27"/>
        <v/>
      </c>
      <c r="H255" s="42" t="str">
        <f t="shared" si="27"/>
        <v/>
      </c>
      <c r="I255" s="42" t="str">
        <f t="shared" si="27"/>
        <v/>
      </c>
      <c r="J255" s="8"/>
      <c r="K255" s="8"/>
      <c r="L255" s="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x14ac:dyDescent="0.25">
      <c r="A256" s="18"/>
      <c r="B256" s="42"/>
      <c r="C256" s="18" t="s">
        <v>94</v>
      </c>
      <c r="D256" s="18" t="s">
        <v>49</v>
      </c>
      <c r="F256" s="18" t="s">
        <v>53</v>
      </c>
      <c r="G256" s="8"/>
      <c r="H256" s="19"/>
      <c r="I256" s="8"/>
      <c r="J256" s="8"/>
      <c r="K256" s="8"/>
      <c r="L256" s="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x14ac:dyDescent="0.25">
      <c r="A257" s="18"/>
      <c r="B257" s="18"/>
      <c r="C257" s="18" t="s">
        <v>95</v>
      </c>
      <c r="D257" s="18" t="s">
        <v>94</v>
      </c>
      <c r="F257" s="18" t="s">
        <v>210</v>
      </c>
      <c r="G257" s="8"/>
      <c r="H257" s="27"/>
      <c r="I257" s="8"/>
      <c r="J257" s="8"/>
      <c r="K257" s="8"/>
      <c r="L257" s="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x14ac:dyDescent="0.25">
      <c r="A258" s="18"/>
      <c r="B258" s="18"/>
      <c r="C258" s="18" t="s">
        <v>112</v>
      </c>
      <c r="D258" s="18" t="s">
        <v>112</v>
      </c>
      <c r="F258" s="18" t="s">
        <v>231</v>
      </c>
      <c r="G258" s="8"/>
      <c r="H258" s="27"/>
      <c r="I258" s="8"/>
      <c r="J258" s="8"/>
      <c r="K258" s="8"/>
      <c r="L258" s="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x14ac:dyDescent="0.25">
      <c r="A259" s="18"/>
      <c r="B259" s="18"/>
      <c r="D259" s="18"/>
      <c r="F259" s="18"/>
      <c r="G259" s="8"/>
      <c r="H259" s="27"/>
      <c r="I259" s="8"/>
      <c r="J259" s="8"/>
      <c r="K259" s="8"/>
      <c r="L259" s="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x14ac:dyDescent="0.25">
      <c r="A260" s="20" t="s">
        <v>135</v>
      </c>
      <c r="B260" s="17" t="s">
        <v>136</v>
      </c>
      <c r="C260" s="6" t="s">
        <v>352</v>
      </c>
      <c r="D260" s="17" t="s">
        <v>89</v>
      </c>
      <c r="E260" s="6" t="s">
        <v>240</v>
      </c>
      <c r="F260" s="17" t="s">
        <v>6</v>
      </c>
      <c r="G260" s="6" t="s">
        <v>240</v>
      </c>
      <c r="H260" s="6" t="s">
        <v>241</v>
      </c>
      <c r="I260" s="17" t="s">
        <v>47</v>
      </c>
      <c r="J260" s="8"/>
      <c r="K260" s="8"/>
      <c r="L260" s="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x14ac:dyDescent="0.25">
      <c r="A261" s="20"/>
      <c r="B261" s="44" t="str">
        <f>CONCATENATE("'Инвентаризация'!",ADDRESS(ROW(B260),COLUMN(B260),4,1),":",ADDRESS(ROW(B260),COLUMN(B260)+COUNTA(B260:I260)-1,4,1))</f>
        <v>'Инвентаризация'!B260:I260</v>
      </c>
      <c r="C261" s="42" t="str">
        <f t="shared" ref="C261:I261" si="28">IF(C262="","",CONCATENATE("'Инвентаризация'!",ADDRESS(ROW(C262),COLUMN(C262),4,1),":",ADDRESS(ROW(C262)+INDEX(MATCH(1=1,C262:C384="",),)-2,COLUMN(C262),4,1)))</f>
        <v>'Инвентаризация'!C262:C265</v>
      </c>
      <c r="D261" s="42" t="str">
        <f t="shared" si="28"/>
        <v>'Инвентаризация'!D262:D266</v>
      </c>
      <c r="E261" s="42" t="str">
        <f t="shared" si="28"/>
        <v/>
      </c>
      <c r="F261" s="42" t="str">
        <f t="shared" si="28"/>
        <v>'Инвентаризация'!F262:F264</v>
      </c>
      <c r="G261" s="42" t="str">
        <f t="shared" si="28"/>
        <v/>
      </c>
      <c r="H261" s="42" t="str">
        <f t="shared" si="28"/>
        <v/>
      </c>
      <c r="I261" s="42" t="str">
        <f t="shared" si="28"/>
        <v/>
      </c>
      <c r="J261" s="8"/>
      <c r="K261" s="8"/>
      <c r="L261" s="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x14ac:dyDescent="0.25">
      <c r="A262" s="8"/>
      <c r="B262" s="42"/>
      <c r="C262" s="8" t="s">
        <v>100</v>
      </c>
      <c r="D262" s="8" t="s">
        <v>94</v>
      </c>
      <c r="E262" s="8"/>
      <c r="F262" s="18" t="s">
        <v>53</v>
      </c>
      <c r="G262" s="8"/>
      <c r="H262" s="8"/>
      <c r="I262" s="8"/>
      <c r="J262" s="8"/>
      <c r="K262" s="8"/>
      <c r="L262" s="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x14ac:dyDescent="0.25">
      <c r="A263" s="8"/>
      <c r="B263" s="8"/>
      <c r="C263" s="8" t="s">
        <v>101</v>
      </c>
      <c r="D263" s="8" t="s">
        <v>49</v>
      </c>
      <c r="E263" s="8"/>
      <c r="F263" s="18" t="s">
        <v>210</v>
      </c>
      <c r="G263" s="8"/>
      <c r="H263" s="8"/>
      <c r="I263" s="8"/>
      <c r="J263" s="8"/>
      <c r="K263" s="8"/>
      <c r="L263" s="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x14ac:dyDescent="0.25">
      <c r="A264" s="8"/>
      <c r="B264" s="8"/>
      <c r="C264" s="8" t="s">
        <v>12</v>
      </c>
      <c r="D264" s="8" t="s">
        <v>95</v>
      </c>
      <c r="E264" s="8"/>
      <c r="F264" s="18" t="s">
        <v>231</v>
      </c>
      <c r="G264" s="8"/>
      <c r="H264" s="8"/>
      <c r="I264" s="8"/>
      <c r="J264" s="8"/>
      <c r="K264" s="8"/>
      <c r="L264" s="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x14ac:dyDescent="0.25">
      <c r="A265" s="8"/>
      <c r="B265" s="8"/>
      <c r="C265" s="8" t="s">
        <v>13</v>
      </c>
      <c r="D265" s="8" t="s">
        <v>112</v>
      </c>
      <c r="E265" s="8"/>
      <c r="G265" s="8"/>
      <c r="H265" s="8"/>
      <c r="I265" s="8"/>
      <c r="J265" s="8"/>
      <c r="K265" s="8"/>
      <c r="L265" s="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x14ac:dyDescent="0.25">
      <c r="A266" s="8"/>
      <c r="B266" s="8"/>
      <c r="D266" s="8" t="s">
        <v>23</v>
      </c>
      <c r="E266" s="27"/>
      <c r="F266" s="8"/>
      <c r="G266" s="8"/>
      <c r="H266" s="8"/>
      <c r="I266" s="8"/>
      <c r="J266" s="8"/>
      <c r="K266" s="8"/>
      <c r="L266" s="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x14ac:dyDescent="0.25">
      <c r="A267" s="8"/>
      <c r="B267" s="8"/>
      <c r="D267" s="8"/>
      <c r="E267" s="27"/>
      <c r="F267" s="8"/>
      <c r="G267" s="8"/>
      <c r="H267" s="8"/>
      <c r="I267" s="8"/>
      <c r="J267" s="8"/>
      <c r="K267" s="8"/>
      <c r="L267" s="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8.75" x14ac:dyDescent="0.25">
      <c r="A268" s="63">
        <v>6</v>
      </c>
      <c r="B268" s="64" t="s">
        <v>235</v>
      </c>
      <c r="C268" s="64"/>
      <c r="D268" s="64"/>
      <c r="E268" s="64"/>
      <c r="F268" s="64"/>
      <c r="G268" s="64"/>
      <c r="H268" s="64"/>
      <c r="I268" s="64"/>
      <c r="J268" s="8"/>
      <c r="K268" s="8"/>
      <c r="L268" s="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x14ac:dyDescent="0.25">
      <c r="A269" s="8"/>
      <c r="B269" s="8"/>
      <c r="C269" s="8">
        <v>1</v>
      </c>
      <c r="D269" s="14" t="str">
        <f>B272</f>
        <v>Водоём</v>
      </c>
      <c r="F269" s="8"/>
      <c r="G269" s="8"/>
      <c r="H269" s="8"/>
      <c r="I269" s="8"/>
      <c r="J269" s="8"/>
      <c r="K269" s="8"/>
      <c r="L269" s="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x14ac:dyDescent="0.25">
      <c r="A270" s="8"/>
      <c r="B270" s="8"/>
      <c r="C270" s="8">
        <v>2</v>
      </c>
      <c r="D270" s="14" t="str">
        <f>B279</f>
        <v>Люк подземных коммуникаций</v>
      </c>
      <c r="F270" s="8"/>
      <c r="G270" s="8"/>
      <c r="H270" s="8"/>
      <c r="I270" s="8"/>
      <c r="J270" s="8"/>
      <c r="K270" s="8"/>
      <c r="L270" s="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8"/>
      <c r="K271" s="8"/>
      <c r="L271" s="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x14ac:dyDescent="0.25">
      <c r="A272" s="5" t="s">
        <v>159</v>
      </c>
      <c r="B272" s="6" t="s">
        <v>160</v>
      </c>
      <c r="C272" s="6" t="s">
        <v>1</v>
      </c>
      <c r="D272" s="6" t="s">
        <v>240</v>
      </c>
      <c r="E272" s="6" t="s">
        <v>240</v>
      </c>
      <c r="F272" s="6" t="s">
        <v>6</v>
      </c>
      <c r="G272" s="6" t="s">
        <v>240</v>
      </c>
      <c r="H272" s="6" t="s">
        <v>240</v>
      </c>
      <c r="I272" s="6" t="s">
        <v>47</v>
      </c>
      <c r="J272" s="8"/>
      <c r="K272" s="8"/>
      <c r="L272" s="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x14ac:dyDescent="0.25">
      <c r="A273" s="5"/>
      <c r="B273" s="44" t="str">
        <f>CONCATENATE("'Инвентаризация'!",ADDRESS(ROW(B272),COLUMN(B272),4,1),":",ADDRESS(ROW(B272),COLUMN(B272)+COUNTA(B272:I272)-1,4,1))</f>
        <v>'Инвентаризация'!B272:I272</v>
      </c>
      <c r="C273" s="42" t="str">
        <f t="shared" ref="C273:I273" si="29">IF(C274="","",CONCATENATE("'Инвентаризация'!",ADDRESS(ROW(C274),COLUMN(C274),4,1),":",ADDRESS(ROW(C274)+INDEX(MATCH(1=1,C274:C396="",),)-2,COLUMN(C274),4,1)))</f>
        <v>'Инвентаризация'!C274:C277</v>
      </c>
      <c r="D273" s="42" t="str">
        <f t="shared" si="29"/>
        <v/>
      </c>
      <c r="E273" s="42" t="str">
        <f t="shared" si="29"/>
        <v/>
      </c>
      <c r="F273" s="42" t="str">
        <f t="shared" si="29"/>
        <v>'Инвентаризация'!F274:F275</v>
      </c>
      <c r="G273" s="42" t="str">
        <f t="shared" si="29"/>
        <v/>
      </c>
      <c r="H273" s="42" t="str">
        <f t="shared" si="29"/>
        <v/>
      </c>
      <c r="I273" s="42" t="str">
        <f t="shared" si="29"/>
        <v/>
      </c>
      <c r="J273" s="8"/>
      <c r="K273" s="8"/>
      <c r="L273" s="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x14ac:dyDescent="0.25">
      <c r="A274" s="8"/>
      <c r="B274" s="42"/>
      <c r="C274" s="8" t="s">
        <v>161</v>
      </c>
      <c r="E274" s="8"/>
      <c r="F274" s="18" t="s">
        <v>53</v>
      </c>
      <c r="G274" s="8"/>
      <c r="H274" s="8"/>
      <c r="I274" s="8"/>
      <c r="J274" s="8"/>
      <c r="K274" s="8"/>
      <c r="L274" s="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x14ac:dyDescent="0.25">
      <c r="A275" s="8"/>
      <c r="B275" s="8"/>
      <c r="C275" s="8" t="s">
        <v>162</v>
      </c>
      <c r="E275" s="8"/>
      <c r="F275" s="8" t="s">
        <v>209</v>
      </c>
      <c r="G275" s="8"/>
      <c r="H275" s="8"/>
      <c r="I275" s="8"/>
      <c r="J275" s="8"/>
      <c r="K275" s="8"/>
      <c r="L275" s="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x14ac:dyDescent="0.25">
      <c r="A276" s="8"/>
      <c r="B276" s="8"/>
      <c r="C276" s="8" t="s">
        <v>163</v>
      </c>
      <c r="E276" s="8"/>
      <c r="G276" s="8"/>
      <c r="H276" s="8"/>
      <c r="I276" s="8"/>
      <c r="J276" s="8"/>
      <c r="K276" s="8"/>
      <c r="L276" s="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x14ac:dyDescent="0.25">
      <c r="A277" s="8"/>
      <c r="B277" s="8"/>
      <c r="C277" s="8" t="s">
        <v>23</v>
      </c>
      <c r="E277" s="8"/>
      <c r="F277" s="8"/>
      <c r="G277" s="8"/>
      <c r="H277" s="8"/>
      <c r="I277" s="8"/>
      <c r="J277" s="8"/>
      <c r="K277" s="8"/>
      <c r="L277" s="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x14ac:dyDescent="0.25">
      <c r="A278" s="8"/>
      <c r="B278" s="8"/>
      <c r="C278" s="8"/>
      <c r="E278" s="8"/>
      <c r="F278" s="8"/>
      <c r="G278" s="8"/>
      <c r="H278" s="8"/>
      <c r="I278" s="8"/>
      <c r="J278" s="8"/>
      <c r="K278" s="8"/>
      <c r="L278" s="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x14ac:dyDescent="0.25">
      <c r="A279" s="5" t="s">
        <v>164</v>
      </c>
      <c r="B279" s="6" t="s">
        <v>165</v>
      </c>
      <c r="C279" s="6" t="s">
        <v>166</v>
      </c>
      <c r="D279" s="6" t="s">
        <v>240</v>
      </c>
      <c r="E279" s="6" t="s">
        <v>240</v>
      </c>
      <c r="F279" s="6" t="s">
        <v>6</v>
      </c>
      <c r="G279" s="6" t="s">
        <v>184</v>
      </c>
      <c r="H279" s="6" t="s">
        <v>240</v>
      </c>
      <c r="I279" s="6" t="s">
        <v>47</v>
      </c>
      <c r="J279" s="8"/>
      <c r="K279" s="8"/>
      <c r="L279" s="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x14ac:dyDescent="0.25">
      <c r="A280" s="5"/>
      <c r="B280" s="44" t="str">
        <f>CONCATENATE("'Инвентаризация'!",ADDRESS(ROW(B279),COLUMN(B279),4,1),":",ADDRESS(ROW(B279),COLUMN(B279)+COUNTA(B279:I279)-1,4,1))</f>
        <v>'Инвентаризация'!B279:I279</v>
      </c>
      <c r="C280" s="42" t="str">
        <f t="shared" ref="C280:I280" si="30">IF(C281="","",CONCATENATE("'Инвентаризация'!",ADDRESS(ROW(C281),COLUMN(C281),4,1),":",ADDRESS(ROW(C281)+INDEX(MATCH(1=1,C281:C403="",),)-2,COLUMN(C281),4,1)))</f>
        <v>'Инвентаризация'!C281:C284</v>
      </c>
      <c r="D280" s="42" t="str">
        <f t="shared" si="30"/>
        <v/>
      </c>
      <c r="E280" s="42" t="str">
        <f t="shared" si="30"/>
        <v/>
      </c>
      <c r="F280" s="42" t="str">
        <f t="shared" si="30"/>
        <v>'Инвентаризация'!F281:F282</v>
      </c>
      <c r="G280" s="42" t="str">
        <f t="shared" si="30"/>
        <v/>
      </c>
      <c r="H280" s="42" t="str">
        <f t="shared" si="30"/>
        <v/>
      </c>
      <c r="I280" s="42" t="str">
        <f t="shared" si="30"/>
        <v/>
      </c>
      <c r="J280" s="8"/>
      <c r="K280" s="8"/>
      <c r="L280" s="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x14ac:dyDescent="0.25">
      <c r="A281" s="8"/>
      <c r="B281" s="42"/>
      <c r="C281" s="8" t="s">
        <v>167</v>
      </c>
      <c r="F281" s="18" t="s">
        <v>53</v>
      </c>
      <c r="G281" s="9"/>
      <c r="I281" s="8"/>
      <c r="J281" s="8"/>
      <c r="K281" s="8"/>
      <c r="L281" s="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x14ac:dyDescent="0.25">
      <c r="A282" s="8"/>
      <c r="B282" s="8"/>
      <c r="C282" s="8" t="s">
        <v>168</v>
      </c>
      <c r="F282" s="18" t="s">
        <v>231</v>
      </c>
      <c r="G282" s="8"/>
      <c r="H282" s="8"/>
      <c r="I282" s="8"/>
      <c r="J282" s="8"/>
      <c r="K282" s="8"/>
      <c r="L282" s="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x14ac:dyDescent="0.25">
      <c r="A283" s="8"/>
      <c r="B283" s="8"/>
      <c r="C283" s="8" t="s">
        <v>169</v>
      </c>
      <c r="F283" s="18"/>
      <c r="G283" s="8"/>
      <c r="H283" s="8"/>
      <c r="I283" s="8"/>
      <c r="J283" s="8"/>
      <c r="K283" s="8"/>
      <c r="L283" s="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x14ac:dyDescent="0.25">
      <c r="A284" s="8"/>
      <c r="B284" s="8"/>
      <c r="C284" s="8" t="s">
        <v>23</v>
      </c>
      <c r="F284" s="28"/>
      <c r="G284" s="8"/>
      <c r="H284" s="8"/>
      <c r="I284" s="8"/>
      <c r="J284" s="8"/>
      <c r="K284" s="8"/>
      <c r="L284" s="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x14ac:dyDescent="0.25">
      <c r="F285" s="8"/>
      <c r="G285" s="8"/>
      <c r="H285" s="8"/>
      <c r="I285" s="8"/>
      <c r="J285" s="8"/>
      <c r="K285" s="8"/>
      <c r="L285" s="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8.75" x14ac:dyDescent="0.25">
      <c r="A286" s="63">
        <v>1</v>
      </c>
      <c r="B286" s="64" t="s">
        <v>310</v>
      </c>
      <c r="C286" s="65"/>
      <c r="D286" s="65"/>
      <c r="E286" s="65"/>
      <c r="F286" s="66"/>
      <c r="G286" s="66"/>
      <c r="H286" s="66"/>
      <c r="I286" s="66"/>
      <c r="J286" s="8"/>
      <c r="K286" s="8"/>
      <c r="L286" s="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x14ac:dyDescent="0.25">
      <c r="C287" s="8">
        <v>1</v>
      </c>
      <c r="D287" s="14" t="str">
        <f>B291</f>
        <v>Жилое</v>
      </c>
      <c r="F287" s="8"/>
      <c r="G287" s="8"/>
      <c r="H287" s="8"/>
      <c r="I287" s="8"/>
      <c r="J287" s="8"/>
      <c r="K287" s="8"/>
      <c r="L287" s="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x14ac:dyDescent="0.25">
      <c r="C288" s="8">
        <v>2</v>
      </c>
      <c r="D288" s="14" t="str">
        <f>B297</f>
        <v>Нежилое капитальное</v>
      </c>
      <c r="F288" s="8"/>
      <c r="G288" s="8"/>
      <c r="H288" s="8"/>
      <c r="I288" s="8"/>
      <c r="J288" s="8"/>
      <c r="K288" s="8"/>
      <c r="L288" s="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x14ac:dyDescent="0.25">
      <c r="C289" s="8">
        <v>3</v>
      </c>
      <c r="D289" s="14" t="str">
        <f>B312</f>
        <v>Нежилое некапитальное</v>
      </c>
      <c r="F289" s="8"/>
      <c r="G289" s="8"/>
      <c r="H289" s="8"/>
      <c r="I289" s="8"/>
      <c r="J289" s="8"/>
      <c r="K289" s="8"/>
      <c r="L289" s="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x14ac:dyDescent="0.25">
      <c r="F290" s="8"/>
      <c r="G290" s="8"/>
      <c r="H290" s="8"/>
      <c r="I290" s="8"/>
      <c r="J290" s="8"/>
      <c r="K290" s="8"/>
      <c r="L290" s="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x14ac:dyDescent="0.25">
      <c r="A291" s="5" t="s">
        <v>282</v>
      </c>
      <c r="B291" s="6" t="s">
        <v>283</v>
      </c>
      <c r="C291" s="6" t="s">
        <v>1</v>
      </c>
      <c r="D291" s="6" t="s">
        <v>240</v>
      </c>
      <c r="E291" s="6" t="s">
        <v>240</v>
      </c>
      <c r="F291" s="6" t="s">
        <v>6</v>
      </c>
      <c r="G291" s="6" t="s">
        <v>368</v>
      </c>
      <c r="H291" s="17" t="s">
        <v>183</v>
      </c>
      <c r="I291" s="6" t="s">
        <v>47</v>
      </c>
      <c r="J291" s="4"/>
      <c r="K291" s="4"/>
      <c r="L291" s="4"/>
      <c r="M291" s="4"/>
      <c r="N291" s="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x14ac:dyDescent="0.25">
      <c r="A292" s="4"/>
      <c r="B292" s="44" t="str">
        <f>CONCATENATE("'Инвентаризация'!",ADDRESS(ROW(B291),COLUMN(B291),4,1),":",ADDRESS(ROW(B291),COLUMN(B291)+COUNTA(B291:I291)-1,4,1))</f>
        <v>'Инвентаризация'!B291:I291</v>
      </c>
      <c r="C292" s="42" t="str">
        <f t="shared" ref="C292:I292" si="31">IF(C293="","",CONCATENATE("'Инвентаризация'!",ADDRESS(ROW(C293),COLUMN(C293),4,1),":",ADDRESS(ROW(C293)+INDEX(MATCH(1=1,C293:C414="",),)-2,COLUMN(C293),4,1)))</f>
        <v>'Инвентаризация'!C293:C295</v>
      </c>
      <c r="D292" s="42" t="str">
        <f t="shared" si="31"/>
        <v/>
      </c>
      <c r="E292" s="42" t="str">
        <f t="shared" si="31"/>
        <v/>
      </c>
      <c r="F292" s="42" t="str">
        <f t="shared" si="31"/>
        <v>'Инвентаризация'!F293:F295</v>
      </c>
      <c r="G292" s="42" t="str">
        <f t="shared" si="31"/>
        <v/>
      </c>
      <c r="H292" s="42" t="str">
        <f t="shared" si="31"/>
        <v/>
      </c>
      <c r="I292" s="42" t="str">
        <f t="shared" si="31"/>
        <v/>
      </c>
      <c r="J292" s="4"/>
      <c r="K292" s="4"/>
      <c r="L292" s="4"/>
      <c r="M292" s="4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x14ac:dyDescent="0.25">
      <c r="A293" s="4"/>
      <c r="B293" s="4"/>
      <c r="C293" s="4" t="s">
        <v>284</v>
      </c>
      <c r="D293" s="4"/>
      <c r="E293" s="4"/>
      <c r="F293" s="18" t="s">
        <v>53</v>
      </c>
      <c r="G293" s="4"/>
      <c r="H293" s="4"/>
      <c r="I293" s="4"/>
      <c r="J293" s="4"/>
      <c r="K293" s="4"/>
      <c r="L293" s="4"/>
      <c r="M293" s="4"/>
      <c r="N293" s="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x14ac:dyDescent="0.25">
      <c r="A294" s="4"/>
      <c r="B294" s="4"/>
      <c r="C294" s="4" t="s">
        <v>285</v>
      </c>
      <c r="D294" s="4"/>
      <c r="E294" s="4"/>
      <c r="F294" s="4" t="s">
        <v>286</v>
      </c>
      <c r="G294" s="4"/>
      <c r="H294" s="4"/>
      <c r="I294" s="4"/>
      <c r="J294" s="4"/>
      <c r="K294" s="4"/>
      <c r="L294" s="4"/>
      <c r="M294" s="4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x14ac:dyDescent="0.25">
      <c r="A295" s="4"/>
      <c r="B295" s="4"/>
      <c r="C295" s="4" t="s">
        <v>290</v>
      </c>
      <c r="D295" s="4"/>
      <c r="E295" s="4"/>
      <c r="F295" s="8" t="s">
        <v>209</v>
      </c>
      <c r="G295" s="4"/>
      <c r="H295" s="4"/>
      <c r="I295" s="4"/>
      <c r="J295" s="4"/>
      <c r="K295" s="4"/>
      <c r="L295" s="4"/>
      <c r="M295" s="4"/>
      <c r="N295" s="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x14ac:dyDescent="0.25">
      <c r="A297" s="5" t="s">
        <v>287</v>
      </c>
      <c r="B297" s="6" t="s">
        <v>288</v>
      </c>
      <c r="C297" s="6" t="s">
        <v>1</v>
      </c>
      <c r="D297" s="6" t="s">
        <v>240</v>
      </c>
      <c r="E297" s="6" t="s">
        <v>240</v>
      </c>
      <c r="F297" s="6" t="s">
        <v>6</v>
      </c>
      <c r="G297" s="6" t="s">
        <v>368</v>
      </c>
      <c r="H297" s="17" t="s">
        <v>183</v>
      </c>
      <c r="I297" s="6" t="s">
        <v>47</v>
      </c>
      <c r="J297" s="4"/>
      <c r="K297" s="4"/>
      <c r="L297" s="4"/>
      <c r="M297" s="4"/>
      <c r="N297" s="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x14ac:dyDescent="0.25">
      <c r="A298" s="4"/>
      <c r="B298" s="44" t="str">
        <f>CONCATENATE("'Инвентаризация'!",ADDRESS(ROW(B297),COLUMN(B297),4,1),":",ADDRESS(ROW(B297),COLUMN(B297)+COUNTA(B297:I297)-1,4,1))</f>
        <v>'Инвентаризация'!B297:I297</v>
      </c>
      <c r="C298" s="42" t="str">
        <f t="shared" ref="C298:I298" si="32">IF(C299="","",CONCATENATE("'Инвентаризация'!",ADDRESS(ROW(C299),COLUMN(C299),4,1),":",ADDRESS(ROW(C299)+INDEX(MATCH(1=1,C299:C420="",),)-2,COLUMN(C299),4,1)))</f>
        <v>'Инвентаризация'!C299:C310</v>
      </c>
      <c r="D298" s="42" t="str">
        <f t="shared" si="32"/>
        <v/>
      </c>
      <c r="E298" s="42" t="str">
        <f t="shared" si="32"/>
        <v/>
      </c>
      <c r="F298" s="42" t="str">
        <f t="shared" si="32"/>
        <v>'Инвентаризация'!F299:F301</v>
      </c>
      <c r="G298" s="42" t="str">
        <f t="shared" si="32"/>
        <v/>
      </c>
      <c r="H298" s="42" t="str">
        <f t="shared" si="32"/>
        <v/>
      </c>
      <c r="I298" s="42" t="str">
        <f t="shared" si="32"/>
        <v/>
      </c>
      <c r="J298" s="4"/>
      <c r="K298" s="4"/>
      <c r="L298" s="4"/>
      <c r="M298" s="4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x14ac:dyDescent="0.25">
      <c r="A299" s="4"/>
      <c r="B299" s="4"/>
      <c r="C299" s="4" t="s">
        <v>289</v>
      </c>
      <c r="D299" s="4"/>
      <c r="E299" s="4"/>
      <c r="F299" s="18" t="s">
        <v>53</v>
      </c>
      <c r="G299" s="4"/>
      <c r="H299" s="4"/>
      <c r="I299" s="4"/>
      <c r="J299" s="4"/>
      <c r="K299" s="4"/>
      <c r="L299" s="4"/>
      <c r="M299" s="4"/>
      <c r="N299" s="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x14ac:dyDescent="0.25">
      <c r="A300" s="4"/>
      <c r="B300" s="4"/>
      <c r="C300" s="4" t="s">
        <v>291</v>
      </c>
      <c r="D300" s="4"/>
      <c r="E300" s="4"/>
      <c r="F300" s="4" t="s">
        <v>286</v>
      </c>
      <c r="G300" s="4"/>
      <c r="H300" s="4"/>
      <c r="I300" s="4"/>
      <c r="J300" s="4"/>
      <c r="K300" s="4"/>
      <c r="L300" s="4"/>
      <c r="M300" s="4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x14ac:dyDescent="0.25">
      <c r="A301" s="4"/>
      <c r="B301" s="4"/>
      <c r="C301" s="4" t="s">
        <v>292</v>
      </c>
      <c r="D301" s="4"/>
      <c r="E301" s="4"/>
      <c r="F301" s="8" t="s">
        <v>209</v>
      </c>
      <c r="G301" s="4"/>
      <c r="H301" s="4"/>
      <c r="I301" s="4"/>
      <c r="J301" s="4"/>
      <c r="K301" s="4"/>
      <c r="L301" s="4"/>
      <c r="M301" s="4"/>
      <c r="N301" s="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x14ac:dyDescent="0.25">
      <c r="A302" s="4"/>
      <c r="B302" s="4"/>
      <c r="C302" s="4" t="s">
        <v>293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x14ac:dyDescent="0.25">
      <c r="A303" s="4"/>
      <c r="B303" s="4"/>
      <c r="C303" s="4" t="s">
        <v>294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x14ac:dyDescent="0.25">
      <c r="A304" s="4"/>
      <c r="B304" s="4"/>
      <c r="C304" s="4" t="s">
        <v>295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x14ac:dyDescent="0.25">
      <c r="A305" s="4"/>
      <c r="B305" s="4"/>
      <c r="C305" s="4" t="s">
        <v>296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x14ac:dyDescent="0.25">
      <c r="A306" s="4"/>
      <c r="B306" s="4"/>
      <c r="C306" s="4" t="s">
        <v>297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x14ac:dyDescent="0.25">
      <c r="A307" s="4"/>
      <c r="B307" s="4"/>
      <c r="C307" s="4" t="s">
        <v>298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x14ac:dyDescent="0.25">
      <c r="A308" s="4"/>
      <c r="B308" s="4"/>
      <c r="C308" s="4" t="s">
        <v>299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x14ac:dyDescent="0.25">
      <c r="A309" s="4"/>
      <c r="B309" s="4"/>
      <c r="C309" s="4" t="s">
        <v>300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x14ac:dyDescent="0.25">
      <c r="A310" s="4"/>
      <c r="B310" s="4"/>
      <c r="C310" s="4" t="s">
        <v>23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x14ac:dyDescent="0.25">
      <c r="A312" s="5" t="s">
        <v>301</v>
      </c>
      <c r="B312" s="6" t="s">
        <v>302</v>
      </c>
      <c r="C312" s="6" t="s">
        <v>1</v>
      </c>
      <c r="D312" s="6" t="s">
        <v>240</v>
      </c>
      <c r="E312" s="6" t="s">
        <v>240</v>
      </c>
      <c r="F312" s="6" t="s">
        <v>6</v>
      </c>
      <c r="G312" s="6" t="s">
        <v>368</v>
      </c>
      <c r="H312" s="17" t="s">
        <v>183</v>
      </c>
      <c r="I312" s="6" t="s">
        <v>47</v>
      </c>
      <c r="J312" s="4"/>
      <c r="K312" s="4"/>
      <c r="L312" s="4"/>
      <c r="M312" s="4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x14ac:dyDescent="0.25">
      <c r="A313" s="4"/>
      <c r="B313" s="44" t="str">
        <f>CONCATENATE("'Инвентаризация'!",ADDRESS(ROW(B312),COLUMN(B312),4,1),":",ADDRESS(ROW(B312),COLUMN(B312)+COUNTA(B312:I312)-1,4,1))</f>
        <v>'Инвентаризация'!B312:I312</v>
      </c>
      <c r="C313" s="42" t="str">
        <f t="shared" ref="C313:I313" si="33">IF(C314="","",CONCATENATE("'Инвентаризация'!",ADDRESS(ROW(C314),COLUMN(C314),4,1),":",ADDRESS(ROW(C314)+INDEX(MATCH(1=1,C314:C435="",),)-2,COLUMN(C314),4,1)))</f>
        <v>'Инвентаризация'!C314:C319</v>
      </c>
      <c r="D313" s="42" t="str">
        <f t="shared" si="33"/>
        <v/>
      </c>
      <c r="E313" s="42" t="str">
        <f t="shared" si="33"/>
        <v/>
      </c>
      <c r="F313" s="42" t="str">
        <f t="shared" si="33"/>
        <v>'Инвентаризация'!F314:F316</v>
      </c>
      <c r="G313" s="42" t="str">
        <f t="shared" si="33"/>
        <v/>
      </c>
      <c r="H313" s="42" t="str">
        <f t="shared" si="33"/>
        <v/>
      </c>
      <c r="I313" s="42" t="str">
        <f t="shared" si="33"/>
        <v/>
      </c>
      <c r="J313" s="4"/>
      <c r="K313" s="4"/>
      <c r="L313" s="4"/>
      <c r="M313" s="4"/>
      <c r="N313" s="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x14ac:dyDescent="0.25">
      <c r="A314" s="4"/>
      <c r="B314" s="4"/>
      <c r="C314" s="4" t="s">
        <v>303</v>
      </c>
      <c r="D314" s="4"/>
      <c r="E314" s="4"/>
      <c r="F314" s="18" t="s">
        <v>53</v>
      </c>
      <c r="G314" s="4"/>
      <c r="H314" s="4"/>
      <c r="I314" s="4"/>
      <c r="J314" s="4"/>
      <c r="K314" s="4"/>
      <c r="L314" s="4"/>
      <c r="M314" s="4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x14ac:dyDescent="0.25">
      <c r="A315" s="4"/>
      <c r="B315" s="4"/>
      <c r="C315" s="4" t="s">
        <v>289</v>
      </c>
      <c r="D315" s="4"/>
      <c r="E315" s="4"/>
      <c r="F315" s="4" t="s">
        <v>286</v>
      </c>
      <c r="G315" s="4"/>
      <c r="H315" s="4"/>
      <c r="I315" s="4"/>
      <c r="J315" s="4"/>
      <c r="K315" s="4"/>
      <c r="L315" s="4"/>
      <c r="M315" s="4"/>
      <c r="N315" s="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x14ac:dyDescent="0.25">
      <c r="A316" s="4"/>
      <c r="B316" s="4"/>
      <c r="C316" s="4" t="s">
        <v>304</v>
      </c>
      <c r="D316" s="4"/>
      <c r="E316" s="4"/>
      <c r="F316" s="8" t="s">
        <v>209</v>
      </c>
      <c r="G316" s="4"/>
      <c r="H316" s="4"/>
      <c r="I316" s="4"/>
      <c r="J316" s="4"/>
      <c r="K316" s="4"/>
      <c r="L316" s="4"/>
      <c r="M316" s="4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x14ac:dyDescent="0.25">
      <c r="A317" s="4"/>
      <c r="B317" s="4"/>
      <c r="C317" s="4" t="s">
        <v>305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x14ac:dyDescent="0.25">
      <c r="A318" s="4"/>
      <c r="B318" s="4"/>
      <c r="C318" s="4" t="s">
        <v>293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x14ac:dyDescent="0.25">
      <c r="A319" s="4"/>
      <c r="B319" s="4"/>
      <c r="C319" s="4" t="s">
        <v>23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8.75" x14ac:dyDescent="0.25">
      <c r="A322" s="4"/>
      <c r="B322" s="4"/>
      <c r="C322" s="125"/>
      <c r="D322" s="126" t="s">
        <v>336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x14ac:dyDescent="0.25">
      <c r="A323" s="4"/>
      <c r="B323" s="4"/>
      <c r="C323" s="129">
        <v>1</v>
      </c>
      <c r="D323" s="130" t="str">
        <f>C331</f>
        <v>Минимальный перечень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x14ac:dyDescent="0.25">
      <c r="A324" s="4"/>
      <c r="B324" s="4"/>
      <c r="C324" s="129">
        <v>2</v>
      </c>
      <c r="D324" s="130" t="str">
        <f>C337</f>
        <v>Озеленение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x14ac:dyDescent="0.25">
      <c r="A325" s="4"/>
      <c r="B325" s="4"/>
      <c r="C325" s="129">
        <v>3</v>
      </c>
      <c r="D325" s="130" t="str">
        <f>C345</f>
        <v>Дорожки и линейные объекты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x14ac:dyDescent="0.25">
      <c r="A326" s="4"/>
      <c r="B326" s="4"/>
      <c r="C326" s="129">
        <v>4</v>
      </c>
      <c r="D326" s="130" t="str">
        <f>C354</f>
        <v>Плоскостные сооружения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x14ac:dyDescent="0.25">
      <c r="A327" s="4"/>
      <c r="B327" s="4"/>
      <c r="C327" s="129">
        <v>5</v>
      </c>
      <c r="D327" s="130" t="str">
        <f>C363</f>
        <v>Малые архитектурные формы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x14ac:dyDescent="0.25">
      <c r="A328" s="4"/>
      <c r="B328" s="4"/>
      <c r="C328" s="129">
        <v>6</v>
      </c>
      <c r="D328" s="130" t="str">
        <f>C370</f>
        <v>Другое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x14ac:dyDescent="0.25">
      <c r="A329" s="4"/>
      <c r="B329" s="4"/>
      <c r="C329" s="129">
        <v>7</v>
      </c>
      <c r="D329" s="130" t="str">
        <f>C374</f>
        <v>Строения, сооружения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x14ac:dyDescent="0.25">
      <c r="A331" s="4"/>
      <c r="B331" s="4">
        <v>1</v>
      </c>
      <c r="C331" s="127" t="str">
        <f>B1</f>
        <v>Минимальный перечень</v>
      </c>
      <c r="D331" s="42" t="str">
        <f>IF(D332="","",CONCATENATE("'Инвентаризация'!",ADDRESS(ROW(D332),COLUMN(D332),4,1),":",ADDRESS(ROW(D332)+INDEX(MATCH(1=1,D332:D378="",),)-2,COLUMN(D332),4,1)))</f>
        <v>'Инвентаризация'!D332:D335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x14ac:dyDescent="0.25">
      <c r="A332" s="4"/>
      <c r="B332" s="4"/>
      <c r="C332" s="128">
        <v>1</v>
      </c>
      <c r="D332" s="128" t="str">
        <f>D2</f>
        <v>Дворовые проезды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x14ac:dyDescent="0.25">
      <c r="A333" s="4"/>
      <c r="B333" s="4"/>
      <c r="C333" s="4">
        <v>2</v>
      </c>
      <c r="D333" s="128" t="str">
        <f>D3</f>
        <v>Освещение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x14ac:dyDescent="0.25">
      <c r="A334" s="4"/>
      <c r="B334" s="4"/>
      <c r="C334" s="4">
        <v>3</v>
      </c>
      <c r="D334" s="128" t="str">
        <f>D4</f>
        <v>Скамейки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x14ac:dyDescent="0.25">
      <c r="A335" s="4"/>
      <c r="B335" s="4"/>
      <c r="C335" s="4">
        <v>4</v>
      </c>
      <c r="D335" s="128" t="str">
        <f>D5</f>
        <v>Урны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x14ac:dyDescent="0.25">
      <c r="A336" s="4"/>
      <c r="B336" s="4"/>
      <c r="C336" s="4"/>
      <c r="D336" s="1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x14ac:dyDescent="0.25">
      <c r="A337" s="4"/>
      <c r="B337" s="4">
        <v>2</v>
      </c>
      <c r="C337" s="127" t="str">
        <f>B44</f>
        <v>Озеленение</v>
      </c>
      <c r="D337" s="42" t="str">
        <f>IF(D338="","",CONCATENATE("'Инвентаризация'!",ADDRESS(ROW(D338),COLUMN(D338),4,1),":",ADDRESS(ROW(D338)+INDEX(MATCH(1=1,D338:D384="",),)-2,COLUMN(D338),4,1)))</f>
        <v>'Инвентаризация'!D338:D343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x14ac:dyDescent="0.25">
      <c r="A338" s="4"/>
      <c r="B338" s="4"/>
      <c r="C338" s="128">
        <v>1</v>
      </c>
      <c r="D338" s="128" t="str">
        <f t="shared" ref="D338:D343" si="34">D45</f>
        <v>Газон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x14ac:dyDescent="0.25">
      <c r="A339" s="4"/>
      <c r="B339" s="4"/>
      <c r="C339" s="4">
        <v>2</v>
      </c>
      <c r="D339" s="128" t="str">
        <f t="shared" si="34"/>
        <v>Кустарник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x14ac:dyDescent="0.25">
      <c r="A340" s="4"/>
      <c r="B340" s="4"/>
      <c r="C340" s="4">
        <v>3</v>
      </c>
      <c r="D340" s="128" t="str">
        <f t="shared" si="34"/>
        <v>Дерево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x14ac:dyDescent="0.25">
      <c r="A341" s="4"/>
      <c r="B341" s="4"/>
      <c r="C341" s="4">
        <v>4</v>
      </c>
      <c r="D341" s="128" t="str">
        <f t="shared" si="34"/>
        <v>Цветник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x14ac:dyDescent="0.25">
      <c r="A342" s="4"/>
      <c r="B342" s="4"/>
      <c r="C342" s="4">
        <v>5</v>
      </c>
      <c r="D342" s="128" t="str">
        <f t="shared" si="34"/>
        <v>Живая изгородь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x14ac:dyDescent="0.25">
      <c r="A343" s="4"/>
      <c r="B343" s="4"/>
      <c r="C343" s="4">
        <v>6</v>
      </c>
      <c r="D343" s="128" t="str">
        <f t="shared" si="34"/>
        <v>Вертикальное озеленение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x14ac:dyDescent="0.25">
      <c r="A344" s="4"/>
      <c r="B344" s="4"/>
      <c r="C344" s="4"/>
      <c r="D344" s="1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x14ac:dyDescent="0.25">
      <c r="A345" s="4"/>
      <c r="B345" s="4">
        <v>3</v>
      </c>
      <c r="C345" s="127" t="str">
        <f>B95</f>
        <v>Дорожки и линейные объекты</v>
      </c>
      <c r="D345" s="42" t="str">
        <f>IF(D346="","",CONCATENATE("'Инвентаризация'!",ADDRESS(ROW(D346),COLUMN(D346),4,1),":",ADDRESS(ROW(D346)+INDEX(MATCH(1=1,D346:D392="",),)-2,COLUMN(D346),4,1)))</f>
        <v>'Инвентаризация'!D346:D352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x14ac:dyDescent="0.25">
      <c r="A346" s="4"/>
      <c r="B346" s="4"/>
      <c r="C346" s="128">
        <v>1</v>
      </c>
      <c r="D346" s="128" t="str">
        <f t="shared" ref="D346:D352" si="35">D96</f>
        <v>Пешеходная дорожка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x14ac:dyDescent="0.25">
      <c r="A347" s="4"/>
      <c r="B347" s="4"/>
      <c r="C347" s="4">
        <v>2</v>
      </c>
      <c r="D347" s="128" t="str">
        <f t="shared" si="35"/>
        <v>Автомобильная парковка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x14ac:dyDescent="0.25">
      <c r="A348" s="4"/>
      <c r="B348" s="4"/>
      <c r="C348" s="4">
        <v>3</v>
      </c>
      <c r="D348" s="128" t="str">
        <f t="shared" si="35"/>
        <v>Ограждение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x14ac:dyDescent="0.25">
      <c r="A349" s="4"/>
      <c r="B349" s="4"/>
      <c r="C349" s="4">
        <v>4</v>
      </c>
      <c r="D349" s="128" t="str">
        <f t="shared" si="35"/>
        <v>Устройства ограничения движения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x14ac:dyDescent="0.25">
      <c r="A350" s="4"/>
      <c r="B350" s="4"/>
      <c r="C350" s="4">
        <v>5</v>
      </c>
      <c r="D350" s="128" t="str">
        <f t="shared" si="35"/>
        <v>Велодорожка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x14ac:dyDescent="0.25">
      <c r="A351" s="4"/>
      <c r="B351" s="4"/>
      <c r="C351" s="4">
        <v>6</v>
      </c>
      <c r="D351" s="128" t="str">
        <f t="shared" si="35"/>
        <v>Информационный стенд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x14ac:dyDescent="0.25">
      <c r="A352" s="4"/>
      <c r="B352" s="4"/>
      <c r="C352" s="4">
        <v>7</v>
      </c>
      <c r="D352" s="128" t="str">
        <f t="shared" si="35"/>
        <v>Пандус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x14ac:dyDescent="0.25">
      <c r="A353" s="4"/>
      <c r="B353" s="4"/>
      <c r="C353" s="4"/>
      <c r="D353" s="1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x14ac:dyDescent="0.25">
      <c r="A354" s="4"/>
      <c r="B354" s="4">
        <v>4</v>
      </c>
      <c r="C354" s="127" t="str">
        <f>B157</f>
        <v>Плоскостные сооружения</v>
      </c>
      <c r="D354" s="42" t="str">
        <f>IF(D355="","",CONCATENATE("'Инвентаризация'!",ADDRESS(ROW(D355),COLUMN(D355),4,1),":",ADDRESS(ROW(D355)+INDEX(MATCH(1=1,D355:D401="",),)-2,COLUMN(D355),4,1)))</f>
        <v>'Инвентаризация'!D355:D361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x14ac:dyDescent="0.25">
      <c r="A355" s="4"/>
      <c r="B355" s="4"/>
      <c r="C355" s="128">
        <v>1</v>
      </c>
      <c r="D355" s="128" t="str">
        <f t="shared" ref="D355:D361" si="36">D158</f>
        <v>Детская площадка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x14ac:dyDescent="0.25">
      <c r="A356" s="4"/>
      <c r="B356" s="4"/>
      <c r="C356" s="4">
        <v>2</v>
      </c>
      <c r="D356" s="128" t="str">
        <f t="shared" si="36"/>
        <v>Спортивно-игровая площадка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x14ac:dyDescent="0.25">
      <c r="A357" s="4"/>
      <c r="B357" s="4"/>
      <c r="C357" s="4">
        <v>3</v>
      </c>
      <c r="D357" s="128" t="str">
        <f t="shared" si="36"/>
        <v>Спортивное оборудование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x14ac:dyDescent="0.25">
      <c r="A358" s="4"/>
      <c r="B358" s="4"/>
      <c r="C358" s="4">
        <v>4</v>
      </c>
      <c r="D358" s="128" t="str">
        <f t="shared" si="36"/>
        <v>Мебель для игровых площадок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x14ac:dyDescent="0.25">
      <c r="A359" s="4"/>
      <c r="B359" s="4"/>
      <c r="C359" s="4">
        <v>5</v>
      </c>
      <c r="D359" s="128" t="str">
        <f t="shared" si="36"/>
        <v>Площадка для выгула собак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x14ac:dyDescent="0.25">
      <c r="A360" s="4"/>
      <c r="B360" s="4"/>
      <c r="C360" s="4">
        <v>6</v>
      </c>
      <c r="D360" s="128" t="str">
        <f t="shared" si="36"/>
        <v>Велопарковка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x14ac:dyDescent="0.25">
      <c r="A361" s="4"/>
      <c r="B361" s="4"/>
      <c r="C361" s="4">
        <v>7</v>
      </c>
      <c r="D361" s="128" t="str">
        <f t="shared" si="36"/>
        <v>Контейнерная площадка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x14ac:dyDescent="0.25">
      <c r="A362" s="4"/>
      <c r="B362" s="4"/>
      <c r="C362" s="4"/>
      <c r="D362" s="1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x14ac:dyDescent="0.25">
      <c r="A363" s="4"/>
      <c r="B363" s="4">
        <v>5</v>
      </c>
      <c r="C363" s="127" t="str">
        <f>B227</f>
        <v>Малые архитектурные формы</v>
      </c>
      <c r="D363" s="42" t="str">
        <f>IF(D364="","",CONCATENATE("'Инвентаризация'!",ADDRESS(ROW(D364),COLUMN(D364),4,1),":",ADDRESS(ROW(D364)+INDEX(MATCH(1=1,D364:D410="",),)-2,COLUMN(D364),4,1)))</f>
        <v>'Инвентаризация'!D364:D368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x14ac:dyDescent="0.25">
      <c r="A364" s="4"/>
      <c r="B364" s="4"/>
      <c r="C364" s="128">
        <v>1</v>
      </c>
      <c r="D364" s="128" t="str">
        <f>D228</f>
        <v>Накопитель ТКО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x14ac:dyDescent="0.25">
      <c r="A365" s="4"/>
      <c r="B365" s="4"/>
      <c r="C365" s="4">
        <v>2</v>
      </c>
      <c r="D365" s="128" t="str">
        <f>D229</f>
        <v>Стол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x14ac:dyDescent="0.25">
      <c r="A366" s="4"/>
      <c r="B366" s="4"/>
      <c r="C366" s="4">
        <v>3</v>
      </c>
      <c r="D366" s="128" t="str">
        <f>D230</f>
        <v>Беседка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x14ac:dyDescent="0.25">
      <c r="A367" s="4"/>
      <c r="B367" s="4"/>
      <c r="C367" s="4">
        <v>4</v>
      </c>
      <c r="D367" s="128" t="str">
        <f>D231</f>
        <v>Навес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x14ac:dyDescent="0.25">
      <c r="A368" s="4"/>
      <c r="B368" s="4"/>
      <c r="C368" s="4">
        <v>5</v>
      </c>
      <c r="D368" s="128" t="str">
        <f>D232</f>
        <v>Фонтан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x14ac:dyDescent="0.25">
      <c r="A369" s="4"/>
      <c r="B369" s="4"/>
      <c r="C369" s="4"/>
      <c r="D369" s="1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x14ac:dyDescent="0.25">
      <c r="A370" s="4"/>
      <c r="B370" s="4">
        <v>6</v>
      </c>
      <c r="C370" s="127" t="str">
        <f>B268</f>
        <v>Другое</v>
      </c>
      <c r="D370" s="42" t="str">
        <f>IF(D371="","",CONCATENATE("'Инвентаризация'!",ADDRESS(ROW(D371),COLUMN(D371),4,1),":",ADDRESS(ROW(D371)+INDEX(MATCH(1=1,D371:D417="",),)-2,COLUMN(D371),4,1)))</f>
        <v>'Инвентаризация'!D371:D372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x14ac:dyDescent="0.25">
      <c r="A371" s="4"/>
      <c r="B371" s="4"/>
      <c r="C371" s="128">
        <v>1</v>
      </c>
      <c r="D371" s="128" t="str">
        <f>D269</f>
        <v>Водоём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x14ac:dyDescent="0.25">
      <c r="A372" s="4"/>
      <c r="B372" s="4"/>
      <c r="C372" s="4">
        <v>2</v>
      </c>
      <c r="D372" s="128" t="str">
        <f>D270</f>
        <v>Люк подземных коммуникаций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x14ac:dyDescent="0.25">
      <c r="A373" s="4"/>
      <c r="B373" s="4"/>
      <c r="C373" s="4"/>
      <c r="D373" s="1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x14ac:dyDescent="0.25">
      <c r="A374" s="4"/>
      <c r="B374" s="4">
        <v>7</v>
      </c>
      <c r="C374" s="127" t="str">
        <f>B286</f>
        <v>Строения, сооружения</v>
      </c>
      <c r="D374" s="42" t="str">
        <f>IF(D375="","",CONCATENATE("'Инвентаризация'!",ADDRESS(ROW(D375),COLUMN(D375),4,1),":",ADDRESS(ROW(D375)+INDEX(MATCH(1=1,D375:D421="",),)-2,COLUMN(D375),4,1)))</f>
        <v>'Инвентаризация'!D375:D377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x14ac:dyDescent="0.25">
      <c r="A375" s="4"/>
      <c r="B375" s="4"/>
      <c r="C375" s="4">
        <v>1</v>
      </c>
      <c r="D375" s="4" t="str">
        <f>D287</f>
        <v>Жилое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x14ac:dyDescent="0.25">
      <c r="A376" s="4"/>
      <c r="B376" s="4"/>
      <c r="C376" s="4">
        <v>2</v>
      </c>
      <c r="D376" s="4" t="str">
        <f>D288</f>
        <v>Нежилое капитальное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x14ac:dyDescent="0.25">
      <c r="A377" s="4"/>
      <c r="B377" s="4"/>
      <c r="C377" s="4">
        <v>3</v>
      </c>
      <c r="D377" s="4" t="str">
        <f>D289</f>
        <v>Нежилое некапитальное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8.75" x14ac:dyDescent="0.25">
      <c r="A379" s="4"/>
      <c r="B379" s="4"/>
      <c r="C379" s="125"/>
      <c r="D379" s="126" t="s">
        <v>347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x14ac:dyDescent="0.25">
      <c r="A380" s="4"/>
      <c r="B380" s="4"/>
      <c r="C380" s="4">
        <v>1</v>
      </c>
      <c r="D380" s="4" t="s">
        <v>348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x14ac:dyDescent="0.25">
      <c r="A381" s="4"/>
      <c r="B381" s="4"/>
      <c r="C381" s="4">
        <v>2</v>
      </c>
      <c r="D381" s="4" t="s">
        <v>340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x14ac:dyDescent="0.25">
      <c r="A382" s="4"/>
      <c r="B382" s="4"/>
      <c r="C382" s="4">
        <v>3</v>
      </c>
      <c r="D382" s="4" t="s">
        <v>341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x14ac:dyDescent="0.25">
      <c r="A383" s="4"/>
      <c r="B383" s="4"/>
      <c r="C383" s="4">
        <v>4</v>
      </c>
      <c r="D383" s="4" t="s">
        <v>342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x14ac:dyDescent="0.25">
      <c r="A384" s="4"/>
      <c r="B384" s="4"/>
      <c r="C384" s="4">
        <v>5</v>
      </c>
      <c r="D384" s="4" t="s">
        <v>343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x14ac:dyDescent="0.25">
      <c r="A385" s="4"/>
      <c r="B385" s="4"/>
      <c r="C385" s="4">
        <v>6</v>
      </c>
      <c r="D385" s="4" t="s">
        <v>344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x14ac:dyDescent="0.25">
      <c r="A386" s="4"/>
      <c r="B386" s="4"/>
      <c r="C386" s="4">
        <v>7</v>
      </c>
      <c r="D386" s="4" t="s">
        <v>345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x14ac:dyDescent="0.25">
      <c r="A387" s="4"/>
      <c r="B387" s="4"/>
      <c r="C387" s="4">
        <v>8</v>
      </c>
      <c r="D387" s="4" t="s">
        <v>346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5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5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5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5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5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9"/>
  <sheetViews>
    <sheetView tabSelected="1" view="pageBreakPreview" zoomScale="110" zoomScaleNormal="120" zoomScaleSheetLayoutView="110" workbookViewId="0">
      <selection activeCell="F11" sqref="F11"/>
    </sheetView>
  </sheetViews>
  <sheetFormatPr defaultRowHeight="12.75" customHeight="1" x14ac:dyDescent="0.25"/>
  <cols>
    <col min="1" max="1" width="3.7109375" customWidth="1"/>
    <col min="2" max="8" width="16.7109375" customWidth="1"/>
    <col min="9" max="9" width="19.7109375" customWidth="1"/>
  </cols>
  <sheetData>
    <row r="1" spans="1:9" ht="17.100000000000001" customHeight="1" x14ac:dyDescent="0.3">
      <c r="G1" s="189" t="s">
        <v>319</v>
      </c>
      <c r="H1" s="189"/>
      <c r="I1" s="73"/>
    </row>
    <row r="2" spans="1:9" ht="17.100000000000001" customHeight="1" x14ac:dyDescent="0.3">
      <c r="G2" s="189" t="s">
        <v>320</v>
      </c>
      <c r="H2" s="189"/>
      <c r="I2" s="73"/>
    </row>
    <row r="3" spans="1:9" ht="30" customHeight="1" x14ac:dyDescent="0.3">
      <c r="G3" s="189" t="s">
        <v>372</v>
      </c>
      <c r="H3" s="189"/>
      <c r="I3" s="73"/>
    </row>
    <row r="4" spans="1:9" ht="12.75" customHeight="1" thickBot="1" x14ac:dyDescent="0.3"/>
    <row r="5" spans="1:9" ht="20.100000000000001" customHeight="1" x14ac:dyDescent="0.25">
      <c r="A5" s="70"/>
      <c r="B5" s="70"/>
      <c r="C5" s="87"/>
      <c r="D5" s="193" t="s">
        <v>309</v>
      </c>
      <c r="E5" s="193"/>
      <c r="F5" s="193"/>
      <c r="G5" s="193"/>
      <c r="H5" s="88"/>
      <c r="I5" s="70"/>
    </row>
    <row r="6" spans="1:9" s="62" customFormat="1" ht="20.100000000000001" customHeight="1" x14ac:dyDescent="0.25">
      <c r="C6" s="89"/>
      <c r="D6" s="192" t="s">
        <v>330</v>
      </c>
      <c r="E6" s="192"/>
      <c r="F6" s="192"/>
      <c r="G6" s="192"/>
      <c r="H6" s="90"/>
    </row>
    <row r="7" spans="1:9" s="62" customFormat="1" ht="12.75" customHeight="1" x14ac:dyDescent="0.25">
      <c r="C7" s="89"/>
      <c r="D7" s="91"/>
      <c r="E7" s="91"/>
      <c r="F7" s="91"/>
      <c r="G7" s="91"/>
      <c r="H7" s="90"/>
    </row>
    <row r="8" spans="1:9" ht="20.100000000000001" customHeight="1" x14ac:dyDescent="0.25">
      <c r="A8" s="71"/>
      <c r="B8" s="71"/>
      <c r="C8" s="92"/>
      <c r="D8" s="194" t="s">
        <v>311</v>
      </c>
      <c r="E8" s="194"/>
      <c r="F8" s="194"/>
      <c r="G8" s="194"/>
      <c r="H8" s="93"/>
      <c r="I8" s="71"/>
    </row>
    <row r="9" spans="1:9" ht="20.100000000000001" customHeight="1" thickBot="1" x14ac:dyDescent="0.3">
      <c r="C9" s="94"/>
      <c r="D9" s="191" t="s">
        <v>371</v>
      </c>
      <c r="E9" s="191"/>
      <c r="F9" s="191"/>
      <c r="G9" s="191"/>
      <c r="H9" s="95"/>
    </row>
    <row r="10" spans="1:9" ht="12.75" customHeight="1" x14ac:dyDescent="0.25">
      <c r="C10" s="94"/>
      <c r="D10" s="96"/>
      <c r="E10" s="96"/>
      <c r="F10" s="96"/>
      <c r="G10" s="96"/>
      <c r="H10" s="95"/>
    </row>
    <row r="11" spans="1:9" ht="12.75" customHeight="1" x14ac:dyDescent="0.25">
      <c r="C11" s="94"/>
      <c r="D11" s="97"/>
      <c r="E11" s="98" t="s">
        <v>312</v>
      </c>
      <c r="F11" s="134">
        <v>2</v>
      </c>
      <c r="G11" s="99"/>
      <c r="H11" s="95"/>
    </row>
    <row r="12" spans="1:9" ht="12.75" customHeight="1" x14ac:dyDescent="0.25">
      <c r="C12" s="94"/>
      <c r="D12" s="99"/>
      <c r="E12" s="98" t="s">
        <v>313</v>
      </c>
      <c r="F12" s="135">
        <v>43011</v>
      </c>
      <c r="G12" s="99"/>
      <c r="H12" s="95"/>
    </row>
    <row r="13" spans="1:9" ht="12.75" customHeight="1" thickBot="1" x14ac:dyDescent="0.3">
      <c r="C13" s="100"/>
      <c r="D13" s="101"/>
      <c r="E13" s="101"/>
      <c r="F13" s="101"/>
      <c r="G13" s="101"/>
      <c r="H13" s="102"/>
    </row>
    <row r="14" spans="1:9" ht="12.75" customHeight="1" x14ac:dyDescent="0.25">
      <c r="C14" s="76"/>
      <c r="D14" s="76"/>
      <c r="E14" s="76"/>
      <c r="F14" s="76"/>
      <c r="G14" s="76"/>
      <c r="H14" s="76"/>
    </row>
    <row r="15" spans="1:9" ht="12.75" customHeight="1" x14ac:dyDescent="0.25">
      <c r="C15" s="76"/>
      <c r="D15" s="76"/>
      <c r="E15" s="76"/>
      <c r="F15" s="76"/>
      <c r="G15" s="76"/>
      <c r="H15" s="76"/>
    </row>
    <row r="16" spans="1:9" ht="15" customHeight="1" x14ac:dyDescent="0.25">
      <c r="C16" s="175" t="s">
        <v>314</v>
      </c>
      <c r="D16" s="176"/>
      <c r="E16" s="169" t="s">
        <v>374</v>
      </c>
      <c r="F16" s="170"/>
      <c r="G16" s="170"/>
      <c r="H16" s="171"/>
    </row>
    <row r="17" spans="2:8" ht="12.75" customHeight="1" x14ac:dyDescent="0.25">
      <c r="C17" s="76"/>
      <c r="D17" s="76"/>
      <c r="E17" s="77"/>
      <c r="F17" s="77"/>
      <c r="G17" s="77"/>
      <c r="H17" s="77"/>
    </row>
    <row r="18" spans="2:8" ht="12.75" customHeight="1" x14ac:dyDescent="0.25">
      <c r="C18" s="76"/>
      <c r="D18" s="76"/>
      <c r="E18" s="77"/>
      <c r="F18" s="77"/>
      <c r="G18" s="77"/>
      <c r="H18" s="77"/>
    </row>
    <row r="19" spans="2:8" ht="15" customHeight="1" x14ac:dyDescent="0.25">
      <c r="C19" s="175" t="s">
        <v>317</v>
      </c>
      <c r="D19" s="176"/>
      <c r="E19" s="172">
        <v>20160</v>
      </c>
      <c r="F19" s="173"/>
      <c r="G19" s="173"/>
      <c r="H19" s="174"/>
    </row>
    <row r="20" spans="2:8" ht="12.75" customHeight="1" x14ac:dyDescent="0.25">
      <c r="C20" s="76"/>
      <c r="D20" s="76"/>
      <c r="E20" s="77"/>
      <c r="F20" s="77"/>
      <c r="G20" s="77"/>
      <c r="H20" s="77"/>
    </row>
    <row r="21" spans="2:8" ht="12.75" customHeight="1" x14ac:dyDescent="0.25">
      <c r="C21" s="76"/>
      <c r="D21" s="76"/>
      <c r="E21" s="77"/>
      <c r="F21" s="77"/>
      <c r="G21" s="77"/>
      <c r="H21" s="77"/>
    </row>
    <row r="22" spans="2:8" ht="15" customHeight="1" x14ac:dyDescent="0.25">
      <c r="C22" s="175" t="s">
        <v>322</v>
      </c>
      <c r="D22" s="176"/>
      <c r="E22" s="169">
        <f>E25+F25+G25+H25</f>
        <v>729</v>
      </c>
      <c r="F22" s="170"/>
      <c r="G22" s="170"/>
      <c r="H22" s="171"/>
    </row>
    <row r="23" spans="2:8" ht="12.75" customHeight="1" x14ac:dyDescent="0.25">
      <c r="C23" s="76"/>
      <c r="D23" s="76"/>
      <c r="E23" s="77"/>
      <c r="F23" s="77"/>
      <c r="G23" s="77"/>
      <c r="H23" s="77"/>
    </row>
    <row r="24" spans="2:8" ht="12.75" customHeight="1" x14ac:dyDescent="0.25">
      <c r="C24" s="76"/>
      <c r="D24" s="76"/>
      <c r="E24" s="78" t="s">
        <v>315</v>
      </c>
      <c r="F24" s="78" t="s">
        <v>316</v>
      </c>
      <c r="G24" s="78" t="s">
        <v>334</v>
      </c>
      <c r="H24" s="78" t="s">
        <v>321</v>
      </c>
    </row>
    <row r="25" spans="2:8" ht="15" customHeight="1" x14ac:dyDescent="0.25">
      <c r="C25" s="175" t="s">
        <v>318</v>
      </c>
      <c r="D25" s="176"/>
      <c r="E25" s="82">
        <v>38</v>
      </c>
      <c r="F25" s="82">
        <v>49</v>
      </c>
      <c r="G25" s="82">
        <v>416</v>
      </c>
      <c r="H25" s="82">
        <v>226</v>
      </c>
    </row>
    <row r="26" spans="2:8" ht="12.75" customHeight="1" x14ac:dyDescent="0.25">
      <c r="C26" s="76"/>
      <c r="D26" s="76"/>
      <c r="E26" s="77"/>
      <c r="F26" s="77"/>
      <c r="G26" s="77"/>
      <c r="H26" s="77"/>
    </row>
    <row r="27" spans="2:8" ht="12.75" customHeight="1" x14ac:dyDescent="0.25">
      <c r="C27" s="76"/>
      <c r="D27" s="76"/>
      <c r="E27" s="77"/>
      <c r="F27" s="77"/>
      <c r="G27" s="77"/>
      <c r="H27" s="77"/>
    </row>
    <row r="28" spans="2:8" ht="15" customHeight="1" x14ac:dyDescent="0.25">
      <c r="C28" s="196" t="str">
        <f>IF(D6="общественной территории","Составитель паспорта:","Количество подъездов:")</f>
        <v>Количество подъездов:</v>
      </c>
      <c r="D28" s="197"/>
      <c r="E28" s="169">
        <v>20</v>
      </c>
      <c r="F28" s="170"/>
      <c r="G28" s="170"/>
      <c r="H28" s="171"/>
    </row>
    <row r="29" spans="2:8" ht="12.75" customHeight="1" x14ac:dyDescent="0.25">
      <c r="B29" s="1"/>
      <c r="C29" s="79"/>
      <c r="D29" s="76"/>
      <c r="E29" s="76"/>
      <c r="F29" s="79"/>
      <c r="G29" s="79"/>
      <c r="H29" s="79"/>
    </row>
    <row r="30" spans="2:8" ht="12.75" customHeight="1" x14ac:dyDescent="0.25">
      <c r="B30" s="1"/>
      <c r="C30" s="79"/>
      <c r="D30" s="79"/>
      <c r="E30" s="79"/>
      <c r="F30" s="79"/>
      <c r="G30" s="79"/>
      <c r="H30" s="79"/>
    </row>
    <row r="31" spans="2:8" ht="15" customHeight="1" x14ac:dyDescent="0.25">
      <c r="C31" s="190" t="str">
        <f>IF(D6="общественной территории","","Составитель паспорта:")</f>
        <v>Составитель паспорта:</v>
      </c>
      <c r="D31" s="190"/>
      <c r="E31" s="195" t="s">
        <v>381</v>
      </c>
      <c r="F31" s="195"/>
      <c r="G31" s="195"/>
      <c r="H31" s="195"/>
    </row>
    <row r="32" spans="2:8" ht="12.75" customHeight="1" x14ac:dyDescent="0.25">
      <c r="C32" s="76"/>
      <c r="D32" s="76"/>
      <c r="E32" s="77"/>
      <c r="F32" s="77"/>
      <c r="G32" s="77"/>
      <c r="H32" s="77"/>
    </row>
    <row r="33" spans="1:9" ht="12.75" customHeight="1" x14ac:dyDescent="0.25">
      <c r="C33" s="76"/>
      <c r="D33" s="76"/>
      <c r="E33" s="77"/>
      <c r="F33" s="77"/>
      <c r="G33" s="77"/>
      <c r="H33" s="77"/>
    </row>
    <row r="34" spans="1:9" ht="12.75" customHeight="1" x14ac:dyDescent="0.25">
      <c r="B34" s="1"/>
      <c r="C34" s="80" t="str">
        <f>IF(D6="общественной территории","","Представитель заинтересованных лиц:")</f>
        <v>Представитель заинтересованных лиц:</v>
      </c>
      <c r="D34" s="80"/>
      <c r="E34" s="79"/>
      <c r="F34" s="78"/>
      <c r="G34" s="184"/>
      <c r="H34" s="185"/>
    </row>
    <row r="35" spans="1:9" ht="12.75" customHeight="1" x14ac:dyDescent="0.25">
      <c r="B35" s="1"/>
      <c r="C35" s="80"/>
      <c r="D35" s="80"/>
      <c r="E35" s="79"/>
      <c r="F35" s="81" t="str">
        <f>IF(D6="общественной территории","","(подпись)")</f>
        <v>(подпись)</v>
      </c>
      <c r="G35" s="186" t="str">
        <f>IF(D6="общественной территории","","(ФИО)")</f>
        <v>(ФИО)</v>
      </c>
      <c r="H35" s="186"/>
    </row>
    <row r="36" spans="1:9" ht="12.75" customHeight="1" x14ac:dyDescent="0.25">
      <c r="B36" s="1"/>
      <c r="C36" s="74"/>
      <c r="D36" s="74"/>
      <c r="E36" s="1"/>
      <c r="F36" s="72"/>
      <c r="G36" s="75"/>
      <c r="H36" s="75"/>
    </row>
    <row r="37" spans="1:9" ht="12.75" customHeight="1" x14ac:dyDescent="0.25">
      <c r="B37" s="1"/>
      <c r="C37" s="74"/>
      <c r="D37" s="74"/>
      <c r="E37" s="1"/>
      <c r="F37" s="72"/>
      <c r="G37" s="75"/>
      <c r="H37" s="75"/>
    </row>
    <row r="38" spans="1:9" ht="12.75" customHeight="1" x14ac:dyDescent="0.25">
      <c r="B38" s="1"/>
      <c r="C38" s="74"/>
      <c r="D38" s="74"/>
      <c r="E38" s="1"/>
      <c r="F38" s="72"/>
      <c r="G38" s="75"/>
      <c r="H38" s="75"/>
    </row>
    <row r="39" spans="1:9" ht="20.100000000000001" customHeight="1" x14ac:dyDescent="0.25">
      <c r="B39" s="177" t="s">
        <v>331</v>
      </c>
      <c r="C39" s="177"/>
      <c r="D39" s="177"/>
      <c r="E39" s="177"/>
      <c r="F39" s="177"/>
      <c r="G39" s="177"/>
      <c r="H39" s="177"/>
      <c r="I39" s="177"/>
    </row>
    <row r="40" spans="1:9" ht="12.75" customHeight="1" x14ac:dyDescent="0.25">
      <c r="A40" s="103"/>
      <c r="B40" s="104"/>
      <c r="C40" s="105"/>
      <c r="D40" s="105"/>
      <c r="E40" s="104"/>
      <c r="F40" s="106"/>
      <c r="G40" s="107"/>
      <c r="H40" s="107"/>
      <c r="I40" s="108"/>
    </row>
    <row r="41" spans="1:9" ht="12.75" customHeight="1" x14ac:dyDescent="0.25">
      <c r="A41" s="109"/>
      <c r="B41" s="110"/>
      <c r="C41" s="74"/>
      <c r="D41" s="74"/>
      <c r="E41" s="110"/>
      <c r="F41" s="111"/>
      <c r="G41" s="112"/>
      <c r="H41" s="112"/>
      <c r="I41" s="113"/>
    </row>
    <row r="42" spans="1:9" ht="12.75" customHeight="1" x14ac:dyDescent="0.25">
      <c r="A42" s="109"/>
      <c r="B42" s="110"/>
      <c r="C42" s="74"/>
      <c r="D42" s="74"/>
      <c r="E42" s="110"/>
      <c r="F42" s="111"/>
      <c r="G42" s="112"/>
      <c r="H42" s="112"/>
      <c r="I42" s="113"/>
    </row>
    <row r="43" spans="1:9" ht="12.75" customHeight="1" x14ac:dyDescent="0.25">
      <c r="A43" s="109"/>
      <c r="B43" s="110"/>
      <c r="C43" s="74"/>
      <c r="D43" s="74"/>
      <c r="E43" s="110"/>
      <c r="F43" s="111"/>
      <c r="G43" s="112"/>
      <c r="H43" s="112"/>
      <c r="I43" s="113"/>
    </row>
    <row r="44" spans="1:9" ht="12.75" customHeight="1" x14ac:dyDescent="0.25">
      <c r="A44" s="109"/>
      <c r="B44" s="110"/>
      <c r="C44" s="74"/>
      <c r="D44" s="74"/>
      <c r="E44" s="110"/>
      <c r="F44" s="111"/>
      <c r="G44" s="112"/>
      <c r="H44" s="112"/>
      <c r="I44" s="113"/>
    </row>
    <row r="45" spans="1:9" ht="12.75" customHeight="1" x14ac:dyDescent="0.25">
      <c r="A45" s="109"/>
      <c r="B45" s="110"/>
      <c r="C45" s="74"/>
      <c r="D45" s="74"/>
      <c r="E45" s="110"/>
      <c r="F45" s="111"/>
      <c r="G45" s="112"/>
      <c r="H45" s="112"/>
      <c r="I45" s="113"/>
    </row>
    <row r="46" spans="1:9" ht="12.75" customHeight="1" x14ac:dyDescent="0.25">
      <c r="A46" s="109"/>
      <c r="B46" s="110"/>
      <c r="C46" s="74"/>
      <c r="D46" s="74"/>
      <c r="E46" s="110"/>
      <c r="F46" s="111"/>
      <c r="G46" s="112"/>
      <c r="H46" s="112"/>
      <c r="I46" s="113"/>
    </row>
    <row r="47" spans="1:9" ht="12.75" customHeight="1" x14ac:dyDescent="0.25">
      <c r="A47" s="109"/>
      <c r="B47" s="110"/>
      <c r="C47" s="74"/>
      <c r="D47" s="74"/>
      <c r="E47" s="110"/>
      <c r="F47" s="111"/>
      <c r="G47" s="112"/>
      <c r="H47" s="112"/>
      <c r="I47" s="113"/>
    </row>
    <row r="48" spans="1:9" ht="12.75" customHeight="1" x14ac:dyDescent="0.25">
      <c r="A48" s="109"/>
      <c r="B48" s="110"/>
      <c r="C48" s="74"/>
      <c r="D48" s="74"/>
      <c r="E48" s="110"/>
      <c r="F48" s="111"/>
      <c r="G48" s="112"/>
      <c r="H48" s="112"/>
      <c r="I48" s="113"/>
    </row>
    <row r="49" spans="1:9" ht="12.75" customHeight="1" x14ac:dyDescent="0.25">
      <c r="A49" s="109"/>
      <c r="B49" s="110"/>
      <c r="C49" s="74"/>
      <c r="D49" s="74"/>
      <c r="E49" s="110"/>
      <c r="F49" s="111"/>
      <c r="G49" s="112"/>
      <c r="H49" s="112"/>
      <c r="I49" s="113"/>
    </row>
    <row r="50" spans="1:9" ht="12.75" customHeight="1" x14ac:dyDescent="0.25">
      <c r="A50" s="109"/>
      <c r="B50" s="110"/>
      <c r="C50" s="74"/>
      <c r="D50" s="74"/>
      <c r="E50" s="110"/>
      <c r="F50" s="111"/>
      <c r="G50" s="112"/>
      <c r="H50" s="112"/>
      <c r="I50" s="113"/>
    </row>
    <row r="51" spans="1:9" ht="12.75" customHeight="1" x14ac:dyDescent="0.25">
      <c r="A51" s="109"/>
      <c r="B51" s="110"/>
      <c r="C51" s="74"/>
      <c r="D51" s="74"/>
      <c r="E51" s="110"/>
      <c r="F51" s="111"/>
      <c r="G51" s="112"/>
      <c r="H51" s="112"/>
      <c r="I51" s="113"/>
    </row>
    <row r="52" spans="1:9" ht="12.75" customHeight="1" x14ac:dyDescent="0.25">
      <c r="A52" s="109"/>
      <c r="B52" s="110"/>
      <c r="C52" s="74"/>
      <c r="D52" s="74"/>
      <c r="E52" s="110"/>
      <c r="F52" s="111"/>
      <c r="G52" s="112"/>
      <c r="H52" s="112"/>
      <c r="I52" s="113"/>
    </row>
    <row r="53" spans="1:9" ht="12.75" customHeight="1" x14ac:dyDescent="0.25">
      <c r="A53" s="109"/>
      <c r="B53" s="110"/>
      <c r="C53" s="74"/>
      <c r="D53" s="74"/>
      <c r="E53" s="110"/>
      <c r="F53" s="111"/>
      <c r="G53" s="112"/>
      <c r="H53" s="112"/>
      <c r="I53" s="113"/>
    </row>
    <row r="54" spans="1:9" ht="12.75" customHeight="1" x14ac:dyDescent="0.25">
      <c r="A54" s="109"/>
      <c r="B54" s="110"/>
      <c r="C54" s="74"/>
      <c r="D54" s="74"/>
      <c r="E54" s="110"/>
      <c r="F54" s="111"/>
      <c r="G54" s="112"/>
      <c r="H54" s="112"/>
      <c r="I54" s="113"/>
    </row>
    <row r="55" spans="1:9" ht="12.75" customHeight="1" x14ac:dyDescent="0.25">
      <c r="A55" s="109"/>
      <c r="B55" s="110"/>
      <c r="C55" s="74"/>
      <c r="D55" s="74"/>
      <c r="E55" s="110"/>
      <c r="F55" s="111"/>
      <c r="G55" s="112"/>
      <c r="H55" s="112"/>
      <c r="I55" s="113"/>
    </row>
    <row r="56" spans="1:9" ht="12.75" customHeight="1" x14ac:dyDescent="0.25">
      <c r="A56" s="109"/>
      <c r="B56" s="110"/>
      <c r="C56" s="74"/>
      <c r="D56" s="74"/>
      <c r="E56" s="110"/>
      <c r="F56" s="111"/>
      <c r="G56" s="112"/>
      <c r="H56" s="112"/>
      <c r="I56" s="113"/>
    </row>
    <row r="57" spans="1:9" ht="12.75" customHeight="1" x14ac:dyDescent="0.25">
      <c r="A57" s="109"/>
      <c r="B57" s="110"/>
      <c r="C57" s="74"/>
      <c r="D57" s="74"/>
      <c r="E57" s="110"/>
      <c r="F57" s="111"/>
      <c r="G57" s="112"/>
      <c r="H57" s="112"/>
      <c r="I57" s="113"/>
    </row>
    <row r="58" spans="1:9" ht="12.75" customHeight="1" x14ac:dyDescent="0.25">
      <c r="A58" s="109"/>
      <c r="B58" s="110"/>
      <c r="C58" s="74"/>
      <c r="D58" s="74"/>
      <c r="E58" s="110"/>
      <c r="F58" s="111"/>
      <c r="G58" s="112"/>
      <c r="H58" s="112"/>
      <c r="I58" s="113"/>
    </row>
    <row r="59" spans="1:9" ht="12.75" customHeight="1" x14ac:dyDescent="0.25">
      <c r="A59" s="109"/>
      <c r="B59" s="110"/>
      <c r="C59" s="74"/>
      <c r="D59" s="74"/>
      <c r="E59" s="110"/>
      <c r="F59" s="111"/>
      <c r="G59" s="112"/>
      <c r="H59" s="112"/>
      <c r="I59" s="113"/>
    </row>
    <row r="60" spans="1:9" ht="12.75" customHeight="1" x14ac:dyDescent="0.25">
      <c r="A60" s="109"/>
      <c r="B60" s="110"/>
      <c r="C60" s="74"/>
      <c r="D60" s="74"/>
      <c r="E60" s="110"/>
      <c r="F60" s="111"/>
      <c r="G60" s="112"/>
      <c r="H60" s="112"/>
      <c r="I60" s="113"/>
    </row>
    <row r="61" spans="1:9" ht="12.75" customHeight="1" x14ac:dyDescent="0.25">
      <c r="A61" s="109"/>
      <c r="B61" s="110"/>
      <c r="C61" s="74"/>
      <c r="D61" s="74"/>
      <c r="E61" s="110"/>
      <c r="F61" s="111"/>
      <c r="G61" s="112"/>
      <c r="H61" s="112"/>
      <c r="I61" s="113"/>
    </row>
    <row r="62" spans="1:9" ht="12.75" customHeight="1" x14ac:dyDescent="0.25">
      <c r="A62" s="109"/>
      <c r="B62" s="110"/>
      <c r="C62" s="74"/>
      <c r="D62" s="74"/>
      <c r="E62" s="110"/>
      <c r="F62" s="111"/>
      <c r="G62" s="112"/>
      <c r="H62" s="112"/>
      <c r="I62" s="113"/>
    </row>
    <row r="63" spans="1:9" ht="12.75" customHeight="1" x14ac:dyDescent="0.25">
      <c r="A63" s="109"/>
      <c r="B63" s="110"/>
      <c r="C63" s="74"/>
      <c r="D63" s="74"/>
      <c r="E63" s="110"/>
      <c r="F63" s="111"/>
      <c r="G63" s="112"/>
      <c r="H63" s="112"/>
      <c r="I63" s="113"/>
    </row>
    <row r="64" spans="1:9" ht="12.75" customHeight="1" x14ac:dyDescent="0.25">
      <c r="A64" s="109"/>
      <c r="B64" s="110"/>
      <c r="C64" s="74"/>
      <c r="D64" s="74"/>
      <c r="E64" s="110"/>
      <c r="F64" s="111"/>
      <c r="G64" s="112"/>
      <c r="H64" s="112"/>
      <c r="I64" s="113"/>
    </row>
    <row r="65" spans="1:9" ht="12.75" customHeight="1" x14ac:dyDescent="0.25">
      <c r="A65" s="109"/>
      <c r="B65" s="110"/>
      <c r="C65" s="74"/>
      <c r="D65" s="74"/>
      <c r="E65" s="110"/>
      <c r="F65" s="111"/>
      <c r="G65" s="112"/>
      <c r="H65" s="112"/>
      <c r="I65" s="113"/>
    </row>
    <row r="66" spans="1:9" ht="12.75" customHeight="1" x14ac:dyDescent="0.25">
      <c r="A66" s="109"/>
      <c r="B66" s="110"/>
      <c r="C66" s="74"/>
      <c r="D66" s="74"/>
      <c r="E66" s="110"/>
      <c r="F66" s="111"/>
      <c r="G66" s="112"/>
      <c r="H66" s="112"/>
      <c r="I66" s="113"/>
    </row>
    <row r="67" spans="1:9" ht="12.75" customHeight="1" x14ac:dyDescent="0.25">
      <c r="A67" s="109"/>
      <c r="B67" s="110"/>
      <c r="C67" s="74"/>
      <c r="D67" s="74"/>
      <c r="E67" s="110"/>
      <c r="F67" s="111"/>
      <c r="G67" s="112"/>
      <c r="H67" s="112"/>
      <c r="I67" s="113"/>
    </row>
    <row r="68" spans="1:9" ht="12.75" customHeight="1" x14ac:dyDescent="0.25">
      <c r="A68" s="109"/>
      <c r="B68" s="110"/>
      <c r="C68" s="74"/>
      <c r="D68" s="74"/>
      <c r="E68" s="110"/>
      <c r="F68" s="111"/>
      <c r="G68" s="112"/>
      <c r="H68" s="112"/>
      <c r="I68" s="113"/>
    </row>
    <row r="69" spans="1:9" ht="12.75" customHeight="1" x14ac:dyDescent="0.25">
      <c r="A69" s="109"/>
      <c r="B69" s="110"/>
      <c r="C69" s="74"/>
      <c r="D69" s="74"/>
      <c r="E69" s="110"/>
      <c r="F69" s="111"/>
      <c r="G69" s="112"/>
      <c r="H69" s="112"/>
      <c r="I69" s="113"/>
    </row>
    <row r="70" spans="1:9" ht="12.75" customHeight="1" x14ac:dyDescent="0.25">
      <c r="A70" s="114"/>
      <c r="B70" s="115"/>
      <c r="C70" s="116"/>
      <c r="D70" s="116"/>
      <c r="E70" s="115"/>
      <c r="F70" s="117"/>
      <c r="G70" s="118"/>
      <c r="H70" s="118"/>
      <c r="I70" s="119"/>
    </row>
    <row r="71" spans="1:9" ht="12.75" customHeight="1" x14ac:dyDescent="0.25">
      <c r="A71" s="181" t="s">
        <v>332</v>
      </c>
      <c r="B71" s="182"/>
      <c r="C71" s="182"/>
      <c r="D71" s="182"/>
      <c r="E71" s="183"/>
      <c r="F71" s="178" t="s">
        <v>333</v>
      </c>
      <c r="G71" s="179"/>
      <c r="H71" s="179"/>
      <c r="I71" s="180"/>
    </row>
    <row r="72" spans="1:9" ht="12.75" customHeight="1" x14ac:dyDescent="0.25">
      <c r="A72" s="109"/>
      <c r="B72" s="110"/>
      <c r="C72" s="74"/>
      <c r="D72" s="74"/>
      <c r="E72" s="120"/>
      <c r="F72" s="122"/>
      <c r="G72" s="112"/>
      <c r="H72" s="112"/>
      <c r="I72" s="113"/>
    </row>
    <row r="73" spans="1:9" ht="12.75" customHeight="1" x14ac:dyDescent="0.25">
      <c r="A73" s="109"/>
      <c r="B73" s="110"/>
      <c r="C73" s="74"/>
      <c r="D73" s="74"/>
      <c r="E73" s="120"/>
      <c r="F73" s="122"/>
      <c r="G73" s="112"/>
      <c r="H73" s="112"/>
      <c r="I73" s="113"/>
    </row>
    <row r="74" spans="1:9" ht="12.75" customHeight="1" x14ac:dyDescent="0.25">
      <c r="A74" s="109"/>
      <c r="B74" s="110"/>
      <c r="C74" s="74"/>
      <c r="D74" s="74"/>
      <c r="E74" s="120"/>
      <c r="F74" s="122"/>
      <c r="G74" s="112"/>
      <c r="H74" s="112"/>
      <c r="I74" s="113"/>
    </row>
    <row r="75" spans="1:9" ht="12.75" customHeight="1" x14ac:dyDescent="0.25">
      <c r="A75" s="109"/>
      <c r="B75" s="110"/>
      <c r="C75" s="74"/>
      <c r="D75" s="74"/>
      <c r="E75" s="120"/>
      <c r="F75" s="122"/>
      <c r="G75" s="112"/>
      <c r="H75" s="112"/>
      <c r="I75" s="113"/>
    </row>
    <row r="76" spans="1:9" ht="12.75" customHeight="1" x14ac:dyDescent="0.25">
      <c r="A76" s="109"/>
      <c r="B76" s="110"/>
      <c r="C76" s="74"/>
      <c r="D76" s="74"/>
      <c r="E76" s="120"/>
      <c r="F76" s="122"/>
      <c r="G76" s="112"/>
      <c r="H76" s="112"/>
      <c r="I76" s="113"/>
    </row>
    <row r="77" spans="1:9" ht="12.75" customHeight="1" x14ac:dyDescent="0.25">
      <c r="A77" s="109"/>
      <c r="B77" s="110"/>
      <c r="C77" s="74"/>
      <c r="D77" s="74"/>
      <c r="E77" s="120"/>
      <c r="F77" s="122"/>
      <c r="G77" s="112"/>
      <c r="H77" s="112"/>
      <c r="I77" s="113"/>
    </row>
    <row r="78" spans="1:9" ht="12.75" customHeight="1" x14ac:dyDescent="0.25">
      <c r="A78" s="109"/>
      <c r="B78" s="110"/>
      <c r="C78" s="74"/>
      <c r="D78" s="74"/>
      <c r="E78" s="120"/>
      <c r="F78" s="122"/>
      <c r="G78" s="112"/>
      <c r="H78" s="112"/>
      <c r="I78" s="113"/>
    </row>
    <row r="79" spans="1:9" ht="12.75" customHeight="1" x14ac:dyDescent="0.25">
      <c r="A79" s="109"/>
      <c r="B79" s="110"/>
      <c r="C79" s="74"/>
      <c r="D79" s="74"/>
      <c r="E79" s="120"/>
      <c r="F79" s="122"/>
      <c r="G79" s="112"/>
      <c r="H79" s="112"/>
      <c r="I79" s="113"/>
    </row>
    <row r="80" spans="1:9" ht="12.75" customHeight="1" x14ac:dyDescent="0.25">
      <c r="A80" s="114"/>
      <c r="B80" s="115"/>
      <c r="C80" s="116"/>
      <c r="D80" s="116"/>
      <c r="E80" s="121"/>
      <c r="F80" s="123"/>
      <c r="G80" s="118"/>
      <c r="H80" s="118"/>
      <c r="I80" s="119"/>
    </row>
    <row r="81" spans="1:9" ht="12.75" customHeight="1" x14ac:dyDescent="0.25">
      <c r="C81" s="52"/>
    </row>
    <row r="82" spans="1:9" ht="20.100000000000001" customHeight="1" x14ac:dyDescent="0.25">
      <c r="A82" s="140"/>
      <c r="B82" s="177" t="s">
        <v>259</v>
      </c>
      <c r="C82" s="177"/>
      <c r="D82" s="177"/>
      <c r="E82" s="177"/>
      <c r="F82" s="177"/>
      <c r="G82" s="177"/>
      <c r="H82" s="177"/>
      <c r="I82" s="177"/>
    </row>
    <row r="83" spans="1:9" ht="20.100000000000001" customHeight="1" x14ac:dyDescent="0.25">
      <c r="A83" s="146">
        <v>1</v>
      </c>
      <c r="B83" s="140"/>
      <c r="C83" s="140"/>
      <c r="D83" s="140"/>
      <c r="E83" s="140"/>
      <c r="F83" s="140"/>
      <c r="G83" s="140"/>
      <c r="H83" s="140"/>
      <c r="I83" s="140"/>
    </row>
    <row r="84" spans="1:9" ht="12.75" customHeight="1" x14ac:dyDescent="0.25">
      <c r="B84" s="54" t="s">
        <v>278</v>
      </c>
    </row>
    <row r="85" spans="1:9" ht="12.75" customHeight="1" x14ac:dyDescent="0.25">
      <c r="B85" s="60" t="s">
        <v>177</v>
      </c>
      <c r="C85" s="55" t="str">
        <f>IFERROR(INDEX(Инвентаризация!$B$9:$I$42,MATCH($B85,Инвентаризация!$B$9:$B$42,0),COLUMN()-1),"")</f>
        <v>Тип</v>
      </c>
      <c r="D85" s="55" t="str">
        <f>IFERROR(INDEX(Инвентаризация!$B$9:$I$42,MATCH($B85,Инвентаризация!$B$9:$B$42,0),COLUMN()-1),"")</f>
        <v>Нет характеристик</v>
      </c>
      <c r="E85" s="55" t="str">
        <f>IFERROR(INDEX(Инвентаризация!$B$9:$I$42,MATCH($B85,Инвентаризация!$B$9:$B$42,0),COLUMN()-1),"")</f>
        <v>Нет характеристик</v>
      </c>
      <c r="F85" s="55" t="str">
        <f>IFERROR(INDEX(Инвентаризация!$B$9:$I$42,MATCH($B85,Инвентаризация!$B$9:$B$42,0),COLUMN()-1),"")</f>
        <v>Состояние</v>
      </c>
      <c r="G85" s="55" t="str">
        <f>IFERROR(INDEX(Инвентаризация!$B$9:$I$42,MATCH($B85,Инвентаризация!$B$9:$B$42,0),COLUMN()-1),"")</f>
        <v>Нет характеристик</v>
      </c>
      <c r="H85" s="55" t="str">
        <f>IFERROR(INDEX(Инвентаризация!$B$9:$I$42,MATCH($B85,Инвентаризация!$B$9:$B$42,0),COLUMN()-1),"")</f>
        <v>Количество, ед.</v>
      </c>
      <c r="I85" s="55" t="str">
        <f>IFERROR(INDEX(Инвентаризация!$B$9:$I$42,MATCH($B85,Инвентаризация!$B$9:$B$42,0),COLUMN()-1),"")</f>
        <v>Комментарии</v>
      </c>
    </row>
    <row r="87" spans="1:9" ht="30" customHeight="1" x14ac:dyDescent="0.25">
      <c r="A87" s="132" t="s">
        <v>261</v>
      </c>
      <c r="B87" s="132" t="s">
        <v>260</v>
      </c>
      <c r="C87" s="132" t="s">
        <v>263</v>
      </c>
      <c r="D87" s="132" t="s">
        <v>262</v>
      </c>
      <c r="E87" s="132" t="s">
        <v>264</v>
      </c>
      <c r="F87" s="132" t="s">
        <v>265</v>
      </c>
      <c r="G87" s="132" t="s">
        <v>266</v>
      </c>
      <c r="H87" s="132" t="s">
        <v>251</v>
      </c>
      <c r="I87" s="132" t="s">
        <v>47</v>
      </c>
    </row>
    <row r="88" spans="1:9" ht="12.75" customHeight="1" x14ac:dyDescent="0.25">
      <c r="A88" s="56" t="s">
        <v>280</v>
      </c>
      <c r="B88" s="56" t="s">
        <v>268</v>
      </c>
      <c r="C88" s="56" t="s">
        <v>268</v>
      </c>
      <c r="D88" s="56" t="s">
        <v>268</v>
      </c>
      <c r="E88" s="56" t="s">
        <v>268</v>
      </c>
      <c r="F88" s="57" t="s">
        <v>268</v>
      </c>
      <c r="G88" s="58" t="s">
        <v>267</v>
      </c>
      <c r="H88" s="56" t="s">
        <v>267</v>
      </c>
      <c r="I88" s="56" t="s">
        <v>269</v>
      </c>
    </row>
    <row r="89" spans="1:9" ht="12.75" customHeight="1" x14ac:dyDescent="0.25">
      <c r="A89" s="157">
        <f>IF(B89="","",COUNTA($B$89:B89))</f>
        <v>1</v>
      </c>
      <c r="B89" s="69" t="s">
        <v>174</v>
      </c>
      <c r="C89" s="158" t="s">
        <v>254</v>
      </c>
      <c r="D89" s="158" t="s">
        <v>149</v>
      </c>
      <c r="E89" s="158" t="s">
        <v>257</v>
      </c>
      <c r="F89" s="158" t="s">
        <v>210</v>
      </c>
      <c r="G89" s="141">
        <v>249</v>
      </c>
      <c r="H89" s="142">
        <v>10</v>
      </c>
      <c r="I89" s="159"/>
    </row>
    <row r="90" spans="1:9" ht="12.75" customHeight="1" x14ac:dyDescent="0.25">
      <c r="A90" s="157">
        <f>IF(B90="","",COUNTA($B$89:B90))</f>
        <v>2</v>
      </c>
      <c r="B90" s="69" t="s">
        <v>172</v>
      </c>
      <c r="C90" s="158" t="s">
        <v>48</v>
      </c>
      <c r="D90" s="158"/>
      <c r="E90" s="158"/>
      <c r="F90" s="158" t="s">
        <v>210</v>
      </c>
      <c r="G90" s="141">
        <v>2001</v>
      </c>
      <c r="H90" s="142">
        <v>3</v>
      </c>
      <c r="I90" s="159"/>
    </row>
    <row r="91" spans="1:9" ht="12.75" customHeight="1" x14ac:dyDescent="0.25">
      <c r="A91" s="157">
        <v>3</v>
      </c>
      <c r="B91" s="69" t="s">
        <v>176</v>
      </c>
      <c r="C91" s="158" t="s">
        <v>202</v>
      </c>
      <c r="D91" s="158" t="s">
        <v>49</v>
      </c>
      <c r="E91" s="158" t="s">
        <v>360</v>
      </c>
      <c r="F91" s="158" t="s">
        <v>210</v>
      </c>
      <c r="G91" s="141">
        <v>1.5</v>
      </c>
      <c r="H91" s="142">
        <v>3</v>
      </c>
      <c r="I91" s="159"/>
    </row>
    <row r="92" spans="1:9" ht="12.75" customHeight="1" x14ac:dyDescent="0.25">
      <c r="A92" s="157">
        <v>4</v>
      </c>
      <c r="B92" s="69" t="s">
        <v>177</v>
      </c>
      <c r="C92" s="158" t="s">
        <v>179</v>
      </c>
      <c r="D92" s="158"/>
      <c r="E92" s="158"/>
      <c r="F92" s="158" t="s">
        <v>227</v>
      </c>
      <c r="G92" s="141"/>
      <c r="H92" s="142">
        <v>1</v>
      </c>
      <c r="I92" s="159"/>
    </row>
    <row r="93" spans="1:9" ht="12.75" customHeight="1" x14ac:dyDescent="0.25">
      <c r="A93" s="157" t="str">
        <f>IF(B93="","",COUNTA($B$89:B93))</f>
        <v/>
      </c>
      <c r="B93" s="69"/>
      <c r="C93" s="158"/>
      <c r="D93" s="158"/>
      <c r="E93" s="158"/>
      <c r="F93" s="158"/>
      <c r="G93" s="141"/>
      <c r="H93" s="142"/>
      <c r="I93" s="159"/>
    </row>
    <row r="94" spans="1:9" ht="12.75" customHeight="1" x14ac:dyDescent="0.25">
      <c r="A94" s="157" t="str">
        <f>IF(B94="","",COUNTA($B$89:B94))</f>
        <v/>
      </c>
      <c r="B94" s="69"/>
      <c r="C94" s="158"/>
      <c r="D94" s="158"/>
      <c r="E94" s="158"/>
      <c r="F94" s="158"/>
      <c r="G94" s="141"/>
      <c r="H94" s="142"/>
      <c r="I94" s="159"/>
    </row>
    <row r="95" spans="1:9" ht="12.75" customHeight="1" x14ac:dyDescent="0.25">
      <c r="A95" s="157" t="str">
        <f>IF(B95="","",COUNTA($B$89:B95))</f>
        <v/>
      </c>
      <c r="B95" s="69"/>
      <c r="C95" s="158"/>
      <c r="D95" s="158"/>
      <c r="E95" s="158"/>
      <c r="F95" s="158"/>
      <c r="G95" s="141"/>
      <c r="H95" s="142"/>
      <c r="I95" s="159"/>
    </row>
    <row r="96" spans="1:9" ht="12.75" customHeight="1" x14ac:dyDescent="0.25">
      <c r="A96" s="157" t="str">
        <f>IF(B96="","",COUNTA($B$89:B96))</f>
        <v/>
      </c>
      <c r="B96" s="69"/>
      <c r="C96" s="158"/>
      <c r="D96" s="158"/>
      <c r="E96" s="158"/>
      <c r="F96" s="158"/>
      <c r="G96" s="141"/>
      <c r="H96" s="142"/>
      <c r="I96" s="159"/>
    </row>
    <row r="97" spans="1:9" ht="12.75" customHeight="1" x14ac:dyDescent="0.25">
      <c r="A97" s="157" t="str">
        <f>IF(B97="","",COUNTA($B$89:B97))</f>
        <v/>
      </c>
      <c r="B97" s="69"/>
      <c r="C97" s="158"/>
      <c r="D97" s="158"/>
      <c r="E97" s="158"/>
      <c r="F97" s="158"/>
      <c r="G97" s="141"/>
      <c r="H97" s="142"/>
      <c r="I97" s="159"/>
    </row>
    <row r="98" spans="1:9" ht="12.75" customHeight="1" x14ac:dyDescent="0.25">
      <c r="A98" s="157" t="str">
        <f>IF(B98="","",COUNTA($B$89:B98))</f>
        <v/>
      </c>
      <c r="B98" s="69"/>
      <c r="C98" s="158"/>
      <c r="D98" s="158"/>
      <c r="E98" s="158"/>
      <c r="F98" s="158"/>
      <c r="G98" s="141"/>
      <c r="H98" s="142"/>
      <c r="I98" s="159"/>
    </row>
    <row r="99" spans="1:9" ht="12.75" customHeight="1" x14ac:dyDescent="0.25">
      <c r="A99" s="157" t="str">
        <f>IF(B99="","",COUNTA($B$89:B99))</f>
        <v/>
      </c>
      <c r="B99" s="69"/>
      <c r="C99" s="158"/>
      <c r="D99" s="158"/>
      <c r="E99" s="158"/>
      <c r="F99" s="158"/>
      <c r="G99" s="141"/>
      <c r="H99" s="142"/>
      <c r="I99" s="159"/>
    </row>
    <row r="100" spans="1:9" ht="12.75" customHeight="1" x14ac:dyDescent="0.25">
      <c r="A100" s="157" t="str">
        <f>IF(B100="","",COUNTA($B$89:B100))</f>
        <v/>
      </c>
      <c r="B100" s="69"/>
      <c r="C100" s="158"/>
      <c r="D100" s="158"/>
      <c r="E100" s="158"/>
      <c r="F100" s="158"/>
      <c r="G100" s="141"/>
      <c r="H100" s="142"/>
      <c r="I100" s="159"/>
    </row>
    <row r="101" spans="1:9" ht="12.75" customHeight="1" x14ac:dyDescent="0.25">
      <c r="A101" s="157" t="str">
        <f>IF(B101="","",COUNTA($B$89:B101))</f>
        <v/>
      </c>
      <c r="B101" s="69"/>
      <c r="C101" s="158"/>
      <c r="D101" s="158"/>
      <c r="E101" s="158"/>
      <c r="F101" s="158"/>
      <c r="G101" s="141"/>
      <c r="H101" s="142"/>
      <c r="I101" s="159"/>
    </row>
    <row r="102" spans="1:9" ht="12.75" customHeight="1" x14ac:dyDescent="0.25">
      <c r="A102" s="157" t="str">
        <f>IF(B102="","",COUNTA($B$89:B102))</f>
        <v/>
      </c>
      <c r="B102" s="69"/>
      <c r="C102" s="158"/>
      <c r="D102" s="158"/>
      <c r="E102" s="158"/>
      <c r="F102" s="158"/>
      <c r="G102" s="141"/>
      <c r="H102" s="142"/>
      <c r="I102" s="159"/>
    </row>
    <row r="103" spans="1:9" ht="12.75" customHeight="1" x14ac:dyDescent="0.25">
      <c r="A103" s="157" t="str">
        <f>IF(B103="","",COUNTA($B$89:B103))</f>
        <v/>
      </c>
      <c r="B103" s="69"/>
      <c r="C103" s="158"/>
      <c r="D103" s="158"/>
      <c r="E103" s="158"/>
      <c r="F103" s="158"/>
      <c r="G103" s="141"/>
      <c r="H103" s="142"/>
      <c r="I103" s="159"/>
    </row>
    <row r="104" spans="1:9" ht="12.75" customHeight="1" x14ac:dyDescent="0.25">
      <c r="A104" s="157" t="str">
        <f>IF(B104="","",COUNTA($B$89:B104))</f>
        <v/>
      </c>
      <c r="B104" s="69"/>
      <c r="C104" s="158"/>
      <c r="D104" s="158"/>
      <c r="E104" s="158"/>
      <c r="F104" s="158"/>
      <c r="G104" s="141"/>
      <c r="H104" s="142"/>
      <c r="I104" s="159"/>
    </row>
    <row r="105" spans="1:9" ht="12.75" customHeight="1" x14ac:dyDescent="0.25">
      <c r="A105" s="157" t="str">
        <f>IF(B105="","",COUNTA($B$89:B105))</f>
        <v/>
      </c>
      <c r="B105" s="69"/>
      <c r="C105" s="158"/>
      <c r="D105" s="158"/>
      <c r="E105" s="158"/>
      <c r="F105" s="158"/>
      <c r="G105" s="141"/>
      <c r="H105" s="142"/>
      <c r="I105" s="159"/>
    </row>
    <row r="106" spans="1:9" ht="12.75" customHeight="1" x14ac:dyDescent="0.25">
      <c r="A106" s="157" t="str">
        <f>IF(B106="","",COUNTA($B$89:B106))</f>
        <v/>
      </c>
      <c r="B106" s="69"/>
      <c r="C106" s="158"/>
      <c r="D106" s="158"/>
      <c r="E106" s="158"/>
      <c r="F106" s="158"/>
      <c r="G106" s="141"/>
      <c r="H106" s="142"/>
      <c r="I106" s="159"/>
    </row>
    <row r="107" spans="1:9" ht="12.75" customHeight="1" x14ac:dyDescent="0.25">
      <c r="A107" s="157" t="str">
        <f>IF(B107="","",COUNTA($B$89:B107))</f>
        <v/>
      </c>
      <c r="B107" s="69"/>
      <c r="C107" s="158"/>
      <c r="D107" s="158"/>
      <c r="E107" s="158"/>
      <c r="F107" s="158"/>
      <c r="G107" s="141"/>
      <c r="H107" s="142"/>
      <c r="I107" s="159"/>
    </row>
    <row r="108" spans="1:9" ht="12.75" customHeight="1" x14ac:dyDescent="0.25">
      <c r="A108" s="157" t="str">
        <f>IF(B108="","",COUNTA($B$89:B108))</f>
        <v/>
      </c>
      <c r="B108" s="69"/>
      <c r="C108" s="158"/>
      <c r="D108" s="158"/>
      <c r="E108" s="158"/>
      <c r="F108" s="158"/>
      <c r="G108" s="141"/>
      <c r="H108" s="142"/>
      <c r="I108" s="159"/>
    </row>
    <row r="109" spans="1:9" ht="12.75" customHeight="1" x14ac:dyDescent="0.25">
      <c r="A109" s="157" t="str">
        <f>IF(B109="","",COUNTA($B$89:B109))</f>
        <v/>
      </c>
      <c r="B109" s="69"/>
      <c r="C109" s="158"/>
      <c r="D109" s="158"/>
      <c r="E109" s="158"/>
      <c r="F109" s="158"/>
      <c r="G109" s="141"/>
      <c r="H109" s="142"/>
      <c r="I109" s="159"/>
    </row>
    <row r="110" spans="1:9" ht="12.75" customHeight="1" x14ac:dyDescent="0.25">
      <c r="A110" s="157" t="str">
        <f>IF(B110="","",COUNTA($B$89:B110))</f>
        <v/>
      </c>
      <c r="B110" s="69"/>
      <c r="C110" s="158"/>
      <c r="D110" s="158"/>
      <c r="E110" s="158"/>
      <c r="F110" s="158"/>
      <c r="G110" s="141"/>
      <c r="H110" s="142"/>
      <c r="I110" s="159"/>
    </row>
    <row r="111" spans="1:9" ht="12.75" customHeight="1" x14ac:dyDescent="0.25">
      <c r="A111" s="157" t="str">
        <f>IF(B111="","",COUNTA($B$89:B111))</f>
        <v/>
      </c>
      <c r="B111" s="69"/>
      <c r="C111" s="158"/>
      <c r="D111" s="158"/>
      <c r="E111" s="158"/>
      <c r="F111" s="158"/>
      <c r="G111" s="141"/>
      <c r="H111" s="142"/>
      <c r="I111" s="159"/>
    </row>
    <row r="112" spans="1:9" ht="12.75" customHeight="1" x14ac:dyDescent="0.25">
      <c r="A112" s="157" t="str">
        <f>IF(B112="","",COUNTA($B$89:B112))</f>
        <v/>
      </c>
      <c r="B112" s="69"/>
      <c r="C112" s="158"/>
      <c r="D112" s="158"/>
      <c r="E112" s="158"/>
      <c r="F112" s="158"/>
      <c r="G112" s="141"/>
      <c r="H112" s="142"/>
      <c r="I112" s="159"/>
    </row>
    <row r="113" spans="1:9" ht="12.75" customHeight="1" x14ac:dyDescent="0.25">
      <c r="A113" s="157" t="str">
        <f>IF(B113="","",COUNTA($B$89:B113))</f>
        <v/>
      </c>
      <c r="B113" s="69"/>
      <c r="C113" s="158"/>
      <c r="D113" s="158"/>
      <c r="E113" s="158"/>
      <c r="F113" s="158"/>
      <c r="G113" s="141"/>
      <c r="H113" s="142"/>
      <c r="I113" s="159"/>
    </row>
    <row r="114" spans="1:9" ht="12.75" customHeight="1" x14ac:dyDescent="0.25">
      <c r="A114" s="157" t="str">
        <f>IF(B114="","",COUNTA($B$89:B114))</f>
        <v/>
      </c>
      <c r="B114" s="69"/>
      <c r="C114" s="158"/>
      <c r="D114" s="158"/>
      <c r="E114" s="158"/>
      <c r="F114" s="158"/>
      <c r="G114" s="141"/>
      <c r="H114" s="142"/>
      <c r="I114" s="159"/>
    </row>
    <row r="115" spans="1:9" ht="12.75" customHeight="1" x14ac:dyDescent="0.25">
      <c r="A115" s="157" t="str">
        <f>IF(B115="","",COUNTA($B$89:B115))</f>
        <v/>
      </c>
      <c r="B115" s="69"/>
      <c r="C115" s="158"/>
      <c r="D115" s="158"/>
      <c r="E115" s="158"/>
      <c r="F115" s="158"/>
      <c r="G115" s="141"/>
      <c r="H115" s="142"/>
      <c r="I115" s="159"/>
    </row>
    <row r="116" spans="1:9" ht="12.75" customHeight="1" x14ac:dyDescent="0.25">
      <c r="A116" s="157" t="str">
        <f>IF(B116="","",COUNTA($B$89:B116))</f>
        <v/>
      </c>
      <c r="B116" s="69"/>
      <c r="C116" s="158"/>
      <c r="D116" s="158"/>
      <c r="E116" s="158"/>
      <c r="F116" s="158"/>
      <c r="G116" s="141"/>
      <c r="H116" s="142"/>
      <c r="I116" s="159"/>
    </row>
    <row r="117" spans="1:9" ht="12.75" customHeight="1" x14ac:dyDescent="0.25">
      <c r="A117" s="157" t="str">
        <f>IF(B117="","",COUNTA($B$89:B117))</f>
        <v/>
      </c>
      <c r="B117" s="69"/>
      <c r="C117" s="158"/>
      <c r="D117" s="158"/>
      <c r="E117" s="158"/>
      <c r="F117" s="158"/>
      <c r="G117" s="141"/>
      <c r="H117" s="142"/>
      <c r="I117" s="159"/>
    </row>
    <row r="118" spans="1:9" ht="12.75" customHeight="1" x14ac:dyDescent="0.25">
      <c r="A118" s="157" t="str">
        <f>IF(B118="","",COUNTA($B$89:B118))</f>
        <v/>
      </c>
      <c r="B118" s="69"/>
      <c r="C118" s="158"/>
      <c r="D118" s="158"/>
      <c r="E118" s="158"/>
      <c r="F118" s="158"/>
      <c r="G118" s="141"/>
      <c r="H118" s="142"/>
      <c r="I118" s="159"/>
    </row>
    <row r="119" spans="1:9" ht="12.75" customHeight="1" x14ac:dyDescent="0.25">
      <c r="A119" s="157" t="str">
        <f>IF(B119="","",COUNTA($B$89:B119))</f>
        <v/>
      </c>
      <c r="B119" s="69"/>
      <c r="C119" s="158"/>
      <c r="D119" s="158"/>
      <c r="E119" s="158"/>
      <c r="F119" s="158"/>
      <c r="G119" s="141"/>
      <c r="H119" s="142"/>
      <c r="I119" s="159"/>
    </row>
    <row r="120" spans="1:9" ht="12.75" customHeight="1" x14ac:dyDescent="0.25">
      <c r="A120" s="157" t="str">
        <f>IF(B120="","",COUNTA($B$89:B120))</f>
        <v/>
      </c>
      <c r="B120" s="69"/>
      <c r="C120" s="158"/>
      <c r="D120" s="158"/>
      <c r="E120" s="158"/>
      <c r="F120" s="158"/>
      <c r="G120" s="141"/>
      <c r="H120" s="142"/>
      <c r="I120" s="159"/>
    </row>
    <row r="121" spans="1:9" ht="12.75" customHeight="1" x14ac:dyDescent="0.25">
      <c r="A121" s="160" t="str">
        <f>IF(B121="","",COUNTA($B$89:B121))</f>
        <v/>
      </c>
      <c r="B121" s="69"/>
      <c r="C121" s="161"/>
      <c r="D121" s="161"/>
      <c r="E121" s="161"/>
      <c r="F121" s="161"/>
      <c r="G121" s="143"/>
      <c r="H121" s="144"/>
      <c r="I121" s="162"/>
    </row>
    <row r="123" spans="1:9" ht="20.100000000000001" customHeight="1" x14ac:dyDescent="0.25">
      <c r="A123" s="177" t="s">
        <v>270</v>
      </c>
      <c r="B123" s="177"/>
      <c r="C123" s="177"/>
      <c r="D123" s="177"/>
      <c r="E123" s="177"/>
      <c r="F123" s="177"/>
      <c r="G123" s="177"/>
      <c r="H123" s="177"/>
      <c r="I123" s="177"/>
    </row>
    <row r="124" spans="1:9" ht="20.100000000000001" customHeight="1" x14ac:dyDescent="0.25">
      <c r="A124" s="146">
        <v>2</v>
      </c>
      <c r="B124" s="147" t="s">
        <v>366</v>
      </c>
      <c r="C124" s="50"/>
      <c r="D124" s="50"/>
      <c r="E124" s="50"/>
      <c r="F124" s="50"/>
      <c r="G124" s="50"/>
      <c r="H124" s="50"/>
      <c r="I124" s="50"/>
    </row>
    <row r="125" spans="1:9" ht="12.75" customHeight="1" x14ac:dyDescent="0.25">
      <c r="A125" s="53"/>
      <c r="B125" s="54" t="s">
        <v>278</v>
      </c>
      <c r="C125" s="53"/>
      <c r="D125" s="53"/>
      <c r="E125" s="53"/>
      <c r="F125" s="53"/>
      <c r="G125" s="53"/>
      <c r="H125" s="53"/>
      <c r="I125" s="53"/>
    </row>
    <row r="126" spans="1:9" ht="12.75" customHeight="1" x14ac:dyDescent="0.25">
      <c r="A126" s="53"/>
      <c r="B126" s="60" t="s">
        <v>0</v>
      </c>
      <c r="C126" s="55" t="str">
        <f>IFERROR(INDEX(Инвентаризация!$B$52:$I$284,MATCH($B126,Инвентаризация!$B$52:$B$284,0),COLUMN()-1),"")</f>
        <v>Тип</v>
      </c>
      <c r="D126" s="55" t="str">
        <f>IFERROR(INDEX(Инвентаризация!$B$52:$I$284,MATCH($B126,Инвентаризация!$B$52:$B$284,0),COLUMN()-1),"")</f>
        <v>Нет характеристик</v>
      </c>
      <c r="E126" s="55" t="str">
        <f>IFERROR(INDEX(Инвентаризация!$B$52:$I$284,MATCH($B126,Инвентаризация!$B$52:$B$284,0),COLUMN()-1),"")</f>
        <v>Нет характеристик</v>
      </c>
      <c r="F126" s="55" t="str">
        <f>IFERROR(INDEX(Инвентаризация!$B$52:$I$284,MATCH($B126,Инвентаризация!$B$52:$B$284,0),COLUMN()-1),"")</f>
        <v>Состояние</v>
      </c>
      <c r="G126" s="55" t="str">
        <f>IFERROR(INDEX(Инвентаризация!$B$52:$I$284,MATCH($B126,Инвентаризация!$B$52:$B$284,0),COLUMN()-1),"")</f>
        <v>Площадь, кв. м</v>
      </c>
      <c r="H126" s="55" t="str">
        <f>IFERROR(INDEX(Инвентаризация!$B$52:$I$284,MATCH($B126,Инвентаризация!$B$52:$B$284,0),COLUMN()-1),"")</f>
        <v>Нет характеристик</v>
      </c>
      <c r="I126" s="55" t="str">
        <f>IFERROR(INDEX(Инвентаризация!$B$52:$I$284,MATCH($B126,Инвентаризация!$B$52:$B$284,0),COLUMN()-1),"")</f>
        <v>Комментарии</v>
      </c>
    </row>
    <row r="128" spans="1:9" ht="30" customHeight="1" x14ac:dyDescent="0.25">
      <c r="A128" s="132" t="s">
        <v>261</v>
      </c>
      <c r="B128" s="132" t="s">
        <v>260</v>
      </c>
      <c r="C128" s="132" t="s">
        <v>271</v>
      </c>
      <c r="D128" s="132" t="s">
        <v>272</v>
      </c>
      <c r="E128" s="132" t="s">
        <v>264</v>
      </c>
      <c r="F128" s="132" t="s">
        <v>265</v>
      </c>
      <c r="G128" s="132" t="s">
        <v>266</v>
      </c>
      <c r="H128" s="132" t="s">
        <v>251</v>
      </c>
      <c r="I128" s="132" t="s">
        <v>47</v>
      </c>
    </row>
    <row r="129" spans="1:9" ht="12.75" customHeight="1" x14ac:dyDescent="0.25">
      <c r="A129" s="56" t="s">
        <v>280</v>
      </c>
      <c r="B129" s="56" t="s">
        <v>268</v>
      </c>
      <c r="C129" s="56" t="s">
        <v>268</v>
      </c>
      <c r="D129" s="56" t="s">
        <v>268</v>
      </c>
      <c r="E129" s="56" t="s">
        <v>268</v>
      </c>
      <c r="F129" s="57" t="s">
        <v>268</v>
      </c>
      <c r="G129" s="58" t="s">
        <v>267</v>
      </c>
      <c r="H129" s="56" t="s">
        <v>267</v>
      </c>
      <c r="I129" s="56" t="s">
        <v>269</v>
      </c>
    </row>
    <row r="130" spans="1:9" ht="12.75" customHeight="1" x14ac:dyDescent="0.25">
      <c r="A130" s="157">
        <f>IF(B130="","",COUNTA($B$130:B130))</f>
        <v>1</v>
      </c>
      <c r="B130" s="69" t="s">
        <v>24</v>
      </c>
      <c r="C130" s="158" t="s">
        <v>26</v>
      </c>
      <c r="D130" s="158"/>
      <c r="E130" s="158" t="s">
        <v>30</v>
      </c>
      <c r="F130" s="158" t="s">
        <v>233</v>
      </c>
      <c r="G130" s="141"/>
      <c r="H130" s="142">
        <v>109</v>
      </c>
      <c r="I130" s="159"/>
    </row>
    <row r="131" spans="1:9" ht="12.75" customHeight="1" x14ac:dyDescent="0.25">
      <c r="A131" s="157">
        <v>2</v>
      </c>
      <c r="B131" s="69" t="s">
        <v>0</v>
      </c>
      <c r="C131" s="158" t="s">
        <v>2</v>
      </c>
      <c r="D131" s="158"/>
      <c r="E131" s="158" t="s">
        <v>30</v>
      </c>
      <c r="F131" s="158" t="s">
        <v>233</v>
      </c>
      <c r="G131" s="141">
        <v>11644</v>
      </c>
      <c r="H131" s="142"/>
      <c r="I131" s="159"/>
    </row>
    <row r="132" spans="1:9" ht="12.75" customHeight="1" x14ac:dyDescent="0.25">
      <c r="A132" s="157"/>
      <c r="B132" s="69"/>
      <c r="C132" s="158"/>
      <c r="D132" s="158"/>
      <c r="E132" s="158"/>
      <c r="F132" s="158"/>
      <c r="G132" s="141"/>
      <c r="H132" s="142"/>
      <c r="I132" s="159"/>
    </row>
    <row r="133" spans="1:9" ht="12.75" customHeight="1" x14ac:dyDescent="0.25">
      <c r="A133" s="157"/>
      <c r="B133" s="69"/>
      <c r="C133" s="158"/>
      <c r="D133" s="158"/>
      <c r="E133" s="158"/>
      <c r="F133" s="158"/>
      <c r="G133" s="141"/>
      <c r="H133" s="142"/>
      <c r="I133" s="159"/>
    </row>
    <row r="134" spans="1:9" ht="12.75" customHeight="1" x14ac:dyDescent="0.25">
      <c r="A134" s="157" t="str">
        <f>IF(B134="","",COUNTA($B$130:B134))</f>
        <v/>
      </c>
      <c r="B134" s="69"/>
      <c r="C134" s="158"/>
      <c r="D134" s="158"/>
      <c r="E134" s="158"/>
      <c r="F134" s="158"/>
      <c r="G134" s="141"/>
      <c r="H134" s="142"/>
      <c r="I134" s="159"/>
    </row>
    <row r="135" spans="1:9" ht="12.75" customHeight="1" x14ac:dyDescent="0.25">
      <c r="A135" s="157" t="str">
        <f>IF(B135="","",COUNTA($B$130:B135))</f>
        <v/>
      </c>
      <c r="B135" s="69"/>
      <c r="C135" s="158"/>
      <c r="D135" s="158"/>
      <c r="E135" s="158"/>
      <c r="F135" s="158"/>
      <c r="G135" s="141"/>
      <c r="H135" s="142"/>
      <c r="I135" s="159"/>
    </row>
    <row r="136" spans="1:9" ht="12.75" customHeight="1" x14ac:dyDescent="0.25">
      <c r="A136" s="157" t="str">
        <f>IF(B136="","",COUNTA($B$130:B136))</f>
        <v/>
      </c>
      <c r="B136" s="69"/>
      <c r="C136" s="158"/>
      <c r="D136" s="158"/>
      <c r="E136" s="158"/>
      <c r="F136" s="158"/>
      <c r="G136" s="141"/>
      <c r="H136" s="142"/>
      <c r="I136" s="159"/>
    </row>
    <row r="137" spans="1:9" ht="12.75" customHeight="1" x14ac:dyDescent="0.25">
      <c r="A137" s="157" t="str">
        <f>IF(B137="","",COUNTA($B$130:B137))</f>
        <v/>
      </c>
      <c r="B137" s="69"/>
      <c r="C137" s="158"/>
      <c r="D137" s="158"/>
      <c r="E137" s="158"/>
      <c r="F137" s="158"/>
      <c r="G137" s="141"/>
      <c r="H137" s="142"/>
      <c r="I137" s="159"/>
    </row>
    <row r="138" spans="1:9" ht="12.75" customHeight="1" x14ac:dyDescent="0.25">
      <c r="A138" s="157" t="str">
        <f>IF(B138="","",COUNTA($B$130:B138))</f>
        <v/>
      </c>
      <c r="B138" s="69"/>
      <c r="C138" s="158"/>
      <c r="D138" s="158"/>
      <c r="E138" s="158"/>
      <c r="F138" s="158"/>
      <c r="G138" s="141"/>
      <c r="H138" s="142"/>
      <c r="I138" s="159"/>
    </row>
    <row r="139" spans="1:9" ht="12.75" customHeight="1" x14ac:dyDescent="0.25">
      <c r="A139" s="157" t="str">
        <f>IF(B139="","",COUNTA($B$130:B139))</f>
        <v/>
      </c>
      <c r="B139" s="69"/>
      <c r="C139" s="158"/>
      <c r="D139" s="158"/>
      <c r="E139" s="158"/>
      <c r="F139" s="158"/>
      <c r="G139" s="141"/>
      <c r="H139" s="142"/>
      <c r="I139" s="159"/>
    </row>
    <row r="140" spans="1:9" ht="12.75" customHeight="1" x14ac:dyDescent="0.25">
      <c r="A140" s="157" t="str">
        <f>IF(B140="","",COUNTA($B$130:B140))</f>
        <v/>
      </c>
      <c r="B140" s="69"/>
      <c r="C140" s="158"/>
      <c r="D140" s="158"/>
      <c r="E140" s="158"/>
      <c r="F140" s="158"/>
      <c r="G140" s="141"/>
      <c r="H140" s="142"/>
      <c r="I140" s="159"/>
    </row>
    <row r="141" spans="1:9" ht="12.75" customHeight="1" x14ac:dyDescent="0.25">
      <c r="A141" s="157" t="str">
        <f>IF(B141="","",COUNTA($B$130:B141))</f>
        <v/>
      </c>
      <c r="B141" s="69"/>
      <c r="C141" s="158"/>
      <c r="D141" s="158"/>
      <c r="E141" s="158"/>
      <c r="F141" s="158"/>
      <c r="G141" s="141"/>
      <c r="H141" s="142"/>
      <c r="I141" s="159"/>
    </row>
    <row r="142" spans="1:9" ht="12.75" customHeight="1" x14ac:dyDescent="0.25">
      <c r="A142" s="157" t="str">
        <f>IF(B142="","",COUNTA($B$130:B142))</f>
        <v/>
      </c>
      <c r="B142" s="69"/>
      <c r="C142" s="158"/>
      <c r="D142" s="158"/>
      <c r="E142" s="158"/>
      <c r="F142" s="158"/>
      <c r="G142" s="141"/>
      <c r="H142" s="142"/>
      <c r="I142" s="159"/>
    </row>
    <row r="143" spans="1:9" ht="12.75" customHeight="1" x14ac:dyDescent="0.25">
      <c r="A143" s="157" t="str">
        <f>IF(B143="","",COUNTA($B$130:B143))</f>
        <v/>
      </c>
      <c r="B143" s="69"/>
      <c r="C143" s="158"/>
      <c r="D143" s="158"/>
      <c r="E143" s="158"/>
      <c r="F143" s="158"/>
      <c r="G143" s="141"/>
      <c r="H143" s="142"/>
      <c r="I143" s="159"/>
    </row>
    <row r="144" spans="1:9" ht="12.75" customHeight="1" x14ac:dyDescent="0.25">
      <c r="A144" s="157" t="str">
        <f>IF(B144="","",COUNTA($B$130:B144))</f>
        <v/>
      </c>
      <c r="B144" s="69"/>
      <c r="C144" s="158"/>
      <c r="D144" s="158"/>
      <c r="E144" s="158"/>
      <c r="F144" s="158"/>
      <c r="G144" s="141"/>
      <c r="H144" s="142"/>
      <c r="I144" s="159"/>
    </row>
    <row r="145" spans="1:9" ht="12.75" customHeight="1" x14ac:dyDescent="0.25">
      <c r="A145" s="157" t="str">
        <f>IF(B145="","",COUNTA($B$130:B145))</f>
        <v/>
      </c>
      <c r="B145" s="69"/>
      <c r="C145" s="158"/>
      <c r="D145" s="158"/>
      <c r="E145" s="158"/>
      <c r="F145" s="158"/>
      <c r="G145" s="141"/>
      <c r="H145" s="142"/>
      <c r="I145" s="159"/>
    </row>
    <row r="146" spans="1:9" ht="12.75" customHeight="1" x14ac:dyDescent="0.25">
      <c r="A146" s="157" t="str">
        <f>IF(B146="","",COUNTA($B$130:B146))</f>
        <v/>
      </c>
      <c r="B146" s="69"/>
      <c r="C146" s="158"/>
      <c r="D146" s="158"/>
      <c r="E146" s="158"/>
      <c r="F146" s="158"/>
      <c r="G146" s="141"/>
      <c r="H146" s="142"/>
      <c r="I146" s="159"/>
    </row>
    <row r="147" spans="1:9" ht="12.75" customHeight="1" x14ac:dyDescent="0.25">
      <c r="A147" s="157" t="str">
        <f>IF(B147="","",COUNTA($B$130:B147))</f>
        <v/>
      </c>
      <c r="B147" s="69"/>
      <c r="C147" s="158"/>
      <c r="D147" s="158"/>
      <c r="E147" s="158"/>
      <c r="F147" s="158"/>
      <c r="G147" s="141"/>
      <c r="H147" s="142"/>
      <c r="I147" s="159"/>
    </row>
    <row r="148" spans="1:9" ht="12.75" customHeight="1" x14ac:dyDescent="0.25">
      <c r="A148" s="157" t="str">
        <f>IF(B148="","",COUNTA($B$130:B148))</f>
        <v/>
      </c>
      <c r="B148" s="69"/>
      <c r="C148" s="158"/>
      <c r="D148" s="158"/>
      <c r="E148" s="158"/>
      <c r="F148" s="158"/>
      <c r="G148" s="141"/>
      <c r="H148" s="142"/>
      <c r="I148" s="159"/>
    </row>
    <row r="149" spans="1:9" ht="12.75" customHeight="1" x14ac:dyDescent="0.25">
      <c r="A149" s="157" t="str">
        <f>IF(B149="","",COUNTA($B$130:B149))</f>
        <v/>
      </c>
      <c r="B149" s="69"/>
      <c r="C149" s="158"/>
      <c r="D149" s="158"/>
      <c r="E149" s="158"/>
      <c r="F149" s="158"/>
      <c r="G149" s="141"/>
      <c r="H149" s="142"/>
      <c r="I149" s="159"/>
    </row>
    <row r="150" spans="1:9" ht="12.75" customHeight="1" x14ac:dyDescent="0.25">
      <c r="A150" s="157" t="str">
        <f>IF(B150="","",COUNTA($B$130:B150))</f>
        <v/>
      </c>
      <c r="B150" s="69"/>
      <c r="C150" s="158"/>
      <c r="D150" s="158"/>
      <c r="E150" s="158"/>
      <c r="F150" s="158"/>
      <c r="G150" s="141"/>
      <c r="H150" s="142"/>
      <c r="I150" s="159"/>
    </row>
    <row r="151" spans="1:9" ht="12.75" customHeight="1" x14ac:dyDescent="0.25">
      <c r="A151" s="157" t="str">
        <f>IF(B151="","",COUNTA($B$130:B151))</f>
        <v/>
      </c>
      <c r="B151" s="69"/>
      <c r="C151" s="158"/>
      <c r="D151" s="158"/>
      <c r="E151" s="158"/>
      <c r="F151" s="158"/>
      <c r="G151" s="141"/>
      <c r="H151" s="142"/>
      <c r="I151" s="159"/>
    </row>
    <row r="152" spans="1:9" ht="12.75" customHeight="1" x14ac:dyDescent="0.25">
      <c r="A152" s="157" t="str">
        <f>IF(B152="","",COUNTA($B$130:B152))</f>
        <v/>
      </c>
      <c r="B152" s="69"/>
      <c r="C152" s="158"/>
      <c r="D152" s="158"/>
      <c r="E152" s="158"/>
      <c r="F152" s="158"/>
      <c r="G152" s="141"/>
      <c r="H152" s="142"/>
      <c r="I152" s="159"/>
    </row>
    <row r="153" spans="1:9" ht="12.75" customHeight="1" x14ac:dyDescent="0.25">
      <c r="A153" s="157" t="str">
        <f>IF(B153="","",COUNTA($B$130:B153))</f>
        <v/>
      </c>
      <c r="B153" s="69"/>
      <c r="C153" s="158"/>
      <c r="D153" s="158"/>
      <c r="E153" s="158"/>
      <c r="F153" s="158"/>
      <c r="G153" s="141"/>
      <c r="H153" s="142"/>
      <c r="I153" s="159"/>
    </row>
    <row r="154" spans="1:9" ht="12.75" customHeight="1" x14ac:dyDescent="0.25">
      <c r="A154" s="157" t="str">
        <f>IF(B154="","",COUNTA($B$130:B154))</f>
        <v/>
      </c>
      <c r="B154" s="69"/>
      <c r="C154" s="158"/>
      <c r="D154" s="158"/>
      <c r="E154" s="158"/>
      <c r="F154" s="158"/>
      <c r="G154" s="141"/>
      <c r="H154" s="142"/>
      <c r="I154" s="159"/>
    </row>
    <row r="155" spans="1:9" ht="12.75" customHeight="1" x14ac:dyDescent="0.25">
      <c r="A155" s="157" t="str">
        <f>IF(B155="","",COUNTA($B$130:B155))</f>
        <v/>
      </c>
      <c r="B155" s="69"/>
      <c r="C155" s="158"/>
      <c r="D155" s="158"/>
      <c r="E155" s="158"/>
      <c r="F155" s="158"/>
      <c r="G155" s="141"/>
      <c r="H155" s="142"/>
      <c r="I155" s="159"/>
    </row>
    <row r="156" spans="1:9" ht="12.75" customHeight="1" x14ac:dyDescent="0.25">
      <c r="A156" s="157" t="str">
        <f>IF(B156="","",COUNTA($B$130:B156))</f>
        <v/>
      </c>
      <c r="B156" s="69"/>
      <c r="C156" s="158"/>
      <c r="D156" s="158"/>
      <c r="E156" s="158"/>
      <c r="F156" s="158"/>
      <c r="G156" s="141"/>
      <c r="H156" s="142"/>
      <c r="I156" s="159"/>
    </row>
    <row r="157" spans="1:9" ht="12.75" customHeight="1" x14ac:dyDescent="0.25">
      <c r="A157" s="157" t="str">
        <f>IF(B157="","",COUNTA($B$130:B157))</f>
        <v/>
      </c>
      <c r="B157" s="69"/>
      <c r="C157" s="158"/>
      <c r="D157" s="158"/>
      <c r="E157" s="158"/>
      <c r="F157" s="158"/>
      <c r="G157" s="141"/>
      <c r="H157" s="142"/>
      <c r="I157" s="159"/>
    </row>
    <row r="158" spans="1:9" ht="12.75" customHeight="1" x14ac:dyDescent="0.25">
      <c r="A158" s="157" t="str">
        <f>IF(B158="","",COUNTA($B$130:B158))</f>
        <v/>
      </c>
      <c r="B158" s="69"/>
      <c r="C158" s="158"/>
      <c r="D158" s="158"/>
      <c r="E158" s="158"/>
      <c r="F158" s="158"/>
      <c r="G158" s="141"/>
      <c r="H158" s="142"/>
      <c r="I158" s="159"/>
    </row>
    <row r="159" spans="1:9" ht="12.75" customHeight="1" x14ac:dyDescent="0.25">
      <c r="A159" s="157" t="str">
        <f>IF(B159="","",COUNTA($B$130:B159))</f>
        <v/>
      </c>
      <c r="B159" s="69"/>
      <c r="C159" s="158"/>
      <c r="D159" s="158"/>
      <c r="E159" s="158"/>
      <c r="F159" s="158"/>
      <c r="G159" s="141"/>
      <c r="H159" s="142"/>
      <c r="I159" s="159"/>
    </row>
    <row r="160" spans="1:9" ht="12.75" customHeight="1" x14ac:dyDescent="0.25">
      <c r="A160" s="157" t="str">
        <f>IF(B160="","",COUNTA($B$130:B160))</f>
        <v/>
      </c>
      <c r="B160" s="69"/>
      <c r="C160" s="158"/>
      <c r="D160" s="158"/>
      <c r="E160" s="158"/>
      <c r="F160" s="158"/>
      <c r="G160" s="141"/>
      <c r="H160" s="142"/>
      <c r="I160" s="159"/>
    </row>
    <row r="161" spans="1:9" ht="12.75" customHeight="1" x14ac:dyDescent="0.25">
      <c r="A161" s="157" t="str">
        <f>IF(B161="","",COUNTA($B$130:B161))</f>
        <v/>
      </c>
      <c r="B161" s="69"/>
      <c r="C161" s="158"/>
      <c r="D161" s="158"/>
      <c r="E161" s="158"/>
      <c r="F161" s="158"/>
      <c r="G161" s="141"/>
      <c r="H161" s="142"/>
      <c r="I161" s="159"/>
    </row>
    <row r="162" spans="1:9" ht="12.75" customHeight="1" x14ac:dyDescent="0.25">
      <c r="A162" s="160" t="str">
        <f>IF(B162="","",COUNTA($B$130:B162))</f>
        <v/>
      </c>
      <c r="B162" s="69"/>
      <c r="C162" s="161"/>
      <c r="D162" s="161"/>
      <c r="E162" s="161"/>
      <c r="F162" s="161"/>
      <c r="G162" s="143"/>
      <c r="H162" s="144"/>
      <c r="I162" s="162"/>
    </row>
    <row r="163" spans="1:9" ht="12.75" customHeight="1" x14ac:dyDescent="0.25">
      <c r="C163" s="52"/>
    </row>
    <row r="164" spans="1:9" ht="20.100000000000001" customHeight="1" x14ac:dyDescent="0.25">
      <c r="A164" s="177"/>
      <c r="B164" s="177"/>
      <c r="C164" s="177"/>
      <c r="D164" s="177"/>
      <c r="E164" s="177"/>
      <c r="F164" s="177"/>
      <c r="G164" s="177"/>
      <c r="H164" s="177"/>
      <c r="I164" s="177"/>
    </row>
    <row r="165" spans="1:9" ht="20.100000000000001" customHeight="1" x14ac:dyDescent="0.25">
      <c r="A165" s="146">
        <v>3</v>
      </c>
      <c r="B165" s="148" t="s">
        <v>365</v>
      </c>
      <c r="C165" s="50"/>
      <c r="D165" s="50"/>
      <c r="E165" s="50"/>
      <c r="F165" s="50"/>
      <c r="G165" s="50"/>
      <c r="H165" s="50"/>
      <c r="I165" s="50"/>
    </row>
    <row r="166" spans="1:9" ht="12.75" customHeight="1" x14ac:dyDescent="0.25">
      <c r="B166" s="54" t="s">
        <v>278</v>
      </c>
    </row>
    <row r="167" spans="1:9" ht="12.75" customHeight="1" x14ac:dyDescent="0.25">
      <c r="B167" s="60" t="s">
        <v>158</v>
      </c>
      <c r="C167" s="55" t="str">
        <f>IFERROR(INDEX(Инвентаризация!$B$52:$I$284,MATCH($B167,Инвентаризация!$B$52:$B$284,0),COLUMN()-1),"")</f>
        <v>Тип</v>
      </c>
      <c r="D167" s="55" t="str">
        <f>IFERROR(INDEX(Инвентаризация!$B$52:$I$284,MATCH($B167,Инвентаризация!$B$52:$B$284,0),COLUMN()-1),"")</f>
        <v>Материал</v>
      </c>
      <c r="E167" s="55" t="str">
        <f>IFERROR(INDEX(Инвентаризация!$B$52:$I$284,MATCH($B167,Инвентаризация!$B$52:$B$284,0),COLUMN()-1),"")</f>
        <v>Нет характеристик</v>
      </c>
      <c r="F167" s="55" t="str">
        <f>IFERROR(INDEX(Инвентаризация!$B$52:$I$284,MATCH($B167,Инвентаризация!$B$52:$B$284,0),COLUMN()-1),"")</f>
        <v>Состояние</v>
      </c>
      <c r="G167" s="55" t="str">
        <f>IFERROR(INDEX(Инвентаризация!$B$52:$I$284,MATCH($B167,Инвентаризация!$B$52:$B$284,0),COLUMN()-1),"")</f>
        <v>Протяженность, п. м.</v>
      </c>
      <c r="H167" s="55" t="str">
        <f>IFERROR(INDEX(Инвентаризация!$B$52:$I$284,MATCH($B167,Инвентаризация!$B$52:$B$284,0),COLUMN()-1),"")</f>
        <v>Нет характеристик</v>
      </c>
      <c r="I167" s="55" t="str">
        <f>IFERROR(INDEX(Инвентаризация!$B$52:$I$284,MATCH($B167,Инвентаризация!$B$52:$B$284,0),COLUMN()-1),"")</f>
        <v>Комментарии</v>
      </c>
    </row>
    <row r="169" spans="1:9" ht="30" customHeight="1" x14ac:dyDescent="0.25">
      <c r="A169" s="132" t="s">
        <v>261</v>
      </c>
      <c r="B169" s="132" t="s">
        <v>260</v>
      </c>
      <c r="C169" s="132" t="s">
        <v>271</v>
      </c>
      <c r="D169" s="132" t="s">
        <v>277</v>
      </c>
      <c r="E169" s="132" t="s">
        <v>276</v>
      </c>
      <c r="F169" s="145" t="s">
        <v>265</v>
      </c>
      <c r="G169" s="133" t="s">
        <v>266</v>
      </c>
      <c r="H169" s="132" t="s">
        <v>251</v>
      </c>
      <c r="I169" s="132" t="s">
        <v>47</v>
      </c>
    </row>
    <row r="170" spans="1:9" ht="12.75" customHeight="1" x14ac:dyDescent="0.25">
      <c r="A170" s="56" t="s">
        <v>280</v>
      </c>
      <c r="B170" s="56" t="s">
        <v>268</v>
      </c>
      <c r="C170" s="56" t="s">
        <v>268</v>
      </c>
      <c r="D170" s="56" t="s">
        <v>268</v>
      </c>
      <c r="E170" s="56" t="s">
        <v>268</v>
      </c>
      <c r="F170" s="59" t="s">
        <v>268</v>
      </c>
      <c r="G170" s="58" t="s">
        <v>267</v>
      </c>
      <c r="H170" s="56" t="s">
        <v>267</v>
      </c>
      <c r="I170" s="56" t="s">
        <v>269</v>
      </c>
    </row>
    <row r="171" spans="1:9" ht="12.75" customHeight="1" x14ac:dyDescent="0.25">
      <c r="A171" s="157">
        <f>IF(B171="","",COUNTA($B$171:B171))</f>
        <v>1</v>
      </c>
      <c r="B171" s="69" t="s">
        <v>204</v>
      </c>
      <c r="C171" s="158" t="s">
        <v>48</v>
      </c>
      <c r="D171" s="158"/>
      <c r="E171" s="158" t="s">
        <v>323</v>
      </c>
      <c r="F171" s="163" t="s">
        <v>209</v>
      </c>
      <c r="G171" s="141">
        <v>631</v>
      </c>
      <c r="H171" s="142">
        <v>47</v>
      </c>
      <c r="I171" s="159"/>
    </row>
    <row r="172" spans="1:9" ht="12.75" customHeight="1" x14ac:dyDescent="0.25">
      <c r="A172" s="157">
        <v>2</v>
      </c>
      <c r="B172" s="69" t="s">
        <v>206</v>
      </c>
      <c r="C172" s="158" t="s">
        <v>247</v>
      </c>
      <c r="D172" s="158"/>
      <c r="E172" s="158"/>
      <c r="F172" s="163" t="s">
        <v>209</v>
      </c>
      <c r="G172" s="141">
        <v>414</v>
      </c>
      <c r="H172" s="142">
        <v>0.7</v>
      </c>
      <c r="I172" s="159"/>
    </row>
    <row r="173" spans="1:9" ht="12.75" customHeight="1" x14ac:dyDescent="0.25">
      <c r="A173" s="157">
        <f>IF(B173="","",COUNTA($B$171:B173))</f>
        <v>3</v>
      </c>
      <c r="B173" s="69" t="s">
        <v>158</v>
      </c>
      <c r="C173" s="158" t="s">
        <v>194</v>
      </c>
      <c r="D173" s="158" t="s">
        <v>211</v>
      </c>
      <c r="E173" s="158"/>
      <c r="F173" s="163" t="s">
        <v>210</v>
      </c>
      <c r="G173" s="141">
        <v>50</v>
      </c>
      <c r="H173" s="142"/>
      <c r="I173" s="159"/>
    </row>
    <row r="174" spans="1:9" ht="12.75" customHeight="1" x14ac:dyDescent="0.25">
      <c r="A174" s="157"/>
      <c r="B174" s="69"/>
      <c r="C174" s="158"/>
      <c r="D174" s="158"/>
      <c r="E174" s="158"/>
      <c r="F174" s="163"/>
      <c r="G174" s="141"/>
      <c r="H174" s="142"/>
      <c r="I174" s="159"/>
    </row>
    <row r="175" spans="1:9" ht="12.75" customHeight="1" x14ac:dyDescent="0.25">
      <c r="A175" s="157" t="str">
        <f>IF(B175="","",COUNTA($B$171:B175))</f>
        <v/>
      </c>
      <c r="B175" s="69"/>
      <c r="C175" s="158"/>
      <c r="D175" s="158"/>
      <c r="E175" s="158"/>
      <c r="F175" s="163"/>
      <c r="G175" s="141"/>
      <c r="H175" s="142"/>
      <c r="I175" s="159"/>
    </row>
    <row r="176" spans="1:9" ht="12.75" customHeight="1" x14ac:dyDescent="0.25">
      <c r="A176" s="157" t="str">
        <f>IF(B176="","",COUNTA($B$171:B176))</f>
        <v/>
      </c>
      <c r="B176" s="69"/>
      <c r="C176" s="158"/>
      <c r="D176" s="158"/>
      <c r="E176" s="158"/>
      <c r="F176" s="163"/>
      <c r="G176" s="141"/>
      <c r="H176" s="142"/>
      <c r="I176" s="159"/>
    </row>
    <row r="177" spans="1:9" ht="12.75" customHeight="1" x14ac:dyDescent="0.25">
      <c r="A177" s="157" t="str">
        <f>IF(B177="","",COUNTA($B$171:B177))</f>
        <v/>
      </c>
      <c r="B177" s="69"/>
      <c r="C177" s="158"/>
      <c r="D177" s="158"/>
      <c r="E177" s="158"/>
      <c r="F177" s="163"/>
      <c r="G177" s="141"/>
      <c r="H177" s="142"/>
      <c r="I177" s="159"/>
    </row>
    <row r="178" spans="1:9" ht="12.75" customHeight="1" x14ac:dyDescent="0.25">
      <c r="A178" s="157" t="str">
        <f>IF(B178="","",COUNTA($B$171:B178))</f>
        <v/>
      </c>
      <c r="B178" s="69"/>
      <c r="C178" s="158"/>
      <c r="D178" s="158"/>
      <c r="E178" s="158"/>
      <c r="F178" s="163"/>
      <c r="G178" s="141"/>
      <c r="H178" s="142"/>
      <c r="I178" s="159"/>
    </row>
    <row r="179" spans="1:9" ht="12.75" customHeight="1" x14ac:dyDescent="0.25">
      <c r="A179" s="157" t="str">
        <f>IF(B179="","",COUNTA($B$171:B179))</f>
        <v/>
      </c>
      <c r="B179" s="69"/>
      <c r="C179" s="158"/>
      <c r="D179" s="158"/>
      <c r="E179" s="158"/>
      <c r="F179" s="163"/>
      <c r="G179" s="141"/>
      <c r="H179" s="142"/>
      <c r="I179" s="159"/>
    </row>
    <row r="180" spans="1:9" ht="12.75" customHeight="1" x14ac:dyDescent="0.25">
      <c r="A180" s="157" t="str">
        <f>IF(B180="","",COUNTA($B$171:B180))</f>
        <v/>
      </c>
      <c r="B180" s="69"/>
      <c r="C180" s="158"/>
      <c r="D180" s="158"/>
      <c r="E180" s="158"/>
      <c r="F180" s="163"/>
      <c r="G180" s="141"/>
      <c r="H180" s="142"/>
      <c r="I180" s="159"/>
    </row>
    <row r="181" spans="1:9" ht="12.75" customHeight="1" x14ac:dyDescent="0.25">
      <c r="A181" s="157" t="str">
        <f>IF(B181="","",COUNTA($B$171:B181))</f>
        <v/>
      </c>
      <c r="B181" s="69"/>
      <c r="C181" s="158"/>
      <c r="D181" s="158"/>
      <c r="E181" s="158"/>
      <c r="F181" s="163"/>
      <c r="G181" s="141"/>
      <c r="H181" s="142"/>
      <c r="I181" s="159"/>
    </row>
    <row r="182" spans="1:9" ht="12.75" customHeight="1" x14ac:dyDescent="0.25">
      <c r="A182" s="157" t="str">
        <f>IF(B182="","",COUNTA($B$171:B182))</f>
        <v/>
      </c>
      <c r="B182" s="69"/>
      <c r="C182" s="158"/>
      <c r="D182" s="158"/>
      <c r="E182" s="158"/>
      <c r="F182" s="163"/>
      <c r="G182" s="141"/>
      <c r="H182" s="142"/>
      <c r="I182" s="159"/>
    </row>
    <row r="183" spans="1:9" ht="12.75" customHeight="1" x14ac:dyDescent="0.25">
      <c r="A183" s="157" t="str">
        <f>IF(B183="","",COUNTA($B$171:B183))</f>
        <v/>
      </c>
      <c r="B183" s="69"/>
      <c r="C183" s="158"/>
      <c r="D183" s="158"/>
      <c r="E183" s="158"/>
      <c r="F183" s="163"/>
      <c r="G183" s="141"/>
      <c r="H183" s="142"/>
      <c r="I183" s="159"/>
    </row>
    <row r="184" spans="1:9" ht="12.75" customHeight="1" x14ac:dyDescent="0.25">
      <c r="A184" s="157" t="str">
        <f>IF(B184="","",COUNTA($B$171:B184))</f>
        <v/>
      </c>
      <c r="B184" s="69"/>
      <c r="C184" s="158"/>
      <c r="D184" s="158"/>
      <c r="E184" s="158"/>
      <c r="F184" s="163"/>
      <c r="G184" s="141"/>
      <c r="H184" s="142"/>
      <c r="I184" s="159"/>
    </row>
    <row r="185" spans="1:9" ht="12.75" customHeight="1" x14ac:dyDescent="0.25">
      <c r="A185" s="157" t="str">
        <f>IF(B185="","",COUNTA($B$171:B185))</f>
        <v/>
      </c>
      <c r="B185" s="69"/>
      <c r="C185" s="158"/>
      <c r="D185" s="158"/>
      <c r="E185" s="158"/>
      <c r="F185" s="163"/>
      <c r="G185" s="141"/>
      <c r="H185" s="142"/>
      <c r="I185" s="159"/>
    </row>
    <row r="186" spans="1:9" ht="12.75" customHeight="1" x14ac:dyDescent="0.25">
      <c r="A186" s="157" t="str">
        <f>IF(B186="","",COUNTA($B$171:B186))</f>
        <v/>
      </c>
      <c r="B186" s="69"/>
      <c r="C186" s="158"/>
      <c r="D186" s="158"/>
      <c r="E186" s="158"/>
      <c r="F186" s="163"/>
      <c r="G186" s="141"/>
      <c r="H186" s="142"/>
      <c r="I186" s="159"/>
    </row>
    <row r="187" spans="1:9" ht="12.75" customHeight="1" x14ac:dyDescent="0.25">
      <c r="A187" s="157" t="str">
        <f>IF(B187="","",COUNTA($B$171:B187))</f>
        <v/>
      </c>
      <c r="B187" s="69"/>
      <c r="C187" s="158"/>
      <c r="D187" s="158"/>
      <c r="E187" s="158"/>
      <c r="F187" s="163"/>
      <c r="G187" s="141"/>
      <c r="H187" s="142"/>
      <c r="I187" s="159"/>
    </row>
    <row r="188" spans="1:9" ht="12.75" customHeight="1" x14ac:dyDescent="0.25">
      <c r="A188" s="157" t="str">
        <f>IF(B188="","",COUNTA($B$171:B188))</f>
        <v/>
      </c>
      <c r="B188" s="69"/>
      <c r="C188" s="158"/>
      <c r="D188" s="158"/>
      <c r="E188" s="158"/>
      <c r="F188" s="163"/>
      <c r="G188" s="141"/>
      <c r="H188" s="142"/>
      <c r="I188" s="159"/>
    </row>
    <row r="189" spans="1:9" ht="12.75" customHeight="1" x14ac:dyDescent="0.25">
      <c r="A189" s="157" t="str">
        <f>IF(B189="","",COUNTA($B$171:B189))</f>
        <v/>
      </c>
      <c r="B189" s="69"/>
      <c r="C189" s="158"/>
      <c r="D189" s="158"/>
      <c r="E189" s="158"/>
      <c r="F189" s="163"/>
      <c r="G189" s="141"/>
      <c r="H189" s="142"/>
      <c r="I189" s="159"/>
    </row>
    <row r="190" spans="1:9" ht="12.75" customHeight="1" x14ac:dyDescent="0.25">
      <c r="A190" s="157" t="str">
        <f>IF(B190="","",COUNTA($B$171:B190))</f>
        <v/>
      </c>
      <c r="B190" s="69"/>
      <c r="C190" s="158"/>
      <c r="D190" s="158"/>
      <c r="E190" s="158"/>
      <c r="F190" s="163"/>
      <c r="G190" s="141"/>
      <c r="H190" s="142"/>
      <c r="I190" s="159"/>
    </row>
    <row r="191" spans="1:9" ht="12.75" customHeight="1" x14ac:dyDescent="0.25">
      <c r="A191" s="157" t="str">
        <f>IF(B191="","",COUNTA($B$171:B191))</f>
        <v/>
      </c>
      <c r="B191" s="69"/>
      <c r="C191" s="158"/>
      <c r="D191" s="158"/>
      <c r="E191" s="158"/>
      <c r="F191" s="163"/>
      <c r="G191" s="141"/>
      <c r="H191" s="142"/>
      <c r="I191" s="159"/>
    </row>
    <row r="192" spans="1:9" ht="12.75" customHeight="1" x14ac:dyDescent="0.25">
      <c r="A192" s="157" t="str">
        <f>IF(B192="","",COUNTA($B$171:B192))</f>
        <v/>
      </c>
      <c r="B192" s="69"/>
      <c r="C192" s="158"/>
      <c r="D192" s="158"/>
      <c r="E192" s="158"/>
      <c r="F192" s="163"/>
      <c r="G192" s="141"/>
      <c r="H192" s="142"/>
      <c r="I192" s="159"/>
    </row>
    <row r="193" spans="1:9" ht="12.75" customHeight="1" x14ac:dyDescent="0.25">
      <c r="A193" s="157" t="str">
        <f>IF(B193="","",COUNTA($B$171:B193))</f>
        <v/>
      </c>
      <c r="B193" s="69"/>
      <c r="C193" s="158"/>
      <c r="D193" s="158"/>
      <c r="E193" s="158"/>
      <c r="F193" s="163"/>
      <c r="G193" s="141"/>
      <c r="H193" s="142"/>
      <c r="I193" s="159"/>
    </row>
    <row r="194" spans="1:9" ht="12.75" customHeight="1" x14ac:dyDescent="0.25">
      <c r="A194" s="157" t="str">
        <f>IF(B194="","",COUNTA($B$171:B194))</f>
        <v/>
      </c>
      <c r="B194" s="69"/>
      <c r="C194" s="158"/>
      <c r="D194" s="158"/>
      <c r="E194" s="158"/>
      <c r="F194" s="163"/>
      <c r="G194" s="141"/>
      <c r="H194" s="142"/>
      <c r="I194" s="159"/>
    </row>
    <row r="195" spans="1:9" ht="12.75" customHeight="1" x14ac:dyDescent="0.25">
      <c r="A195" s="157" t="str">
        <f>IF(B195="","",COUNTA($B$171:B195))</f>
        <v/>
      </c>
      <c r="B195" s="69"/>
      <c r="C195" s="158"/>
      <c r="D195" s="158"/>
      <c r="E195" s="158"/>
      <c r="F195" s="163"/>
      <c r="G195" s="141"/>
      <c r="H195" s="142"/>
      <c r="I195" s="159"/>
    </row>
    <row r="196" spans="1:9" ht="12.75" customHeight="1" x14ac:dyDescent="0.25">
      <c r="A196" s="157" t="str">
        <f>IF(B196="","",COUNTA($B$171:B196))</f>
        <v/>
      </c>
      <c r="B196" s="69"/>
      <c r="C196" s="158"/>
      <c r="D196" s="158"/>
      <c r="E196" s="158"/>
      <c r="F196" s="163"/>
      <c r="G196" s="141"/>
      <c r="H196" s="142"/>
      <c r="I196" s="159"/>
    </row>
    <row r="197" spans="1:9" ht="12.75" customHeight="1" x14ac:dyDescent="0.25">
      <c r="A197" s="157" t="str">
        <f>IF(B197="","",COUNTA($B$171:B197))</f>
        <v/>
      </c>
      <c r="B197" s="69"/>
      <c r="C197" s="158"/>
      <c r="D197" s="158"/>
      <c r="E197" s="158"/>
      <c r="F197" s="163"/>
      <c r="G197" s="141"/>
      <c r="H197" s="142"/>
      <c r="I197" s="159"/>
    </row>
    <row r="198" spans="1:9" ht="12.75" customHeight="1" x14ac:dyDescent="0.25">
      <c r="A198" s="157" t="str">
        <f>IF(B198="","",COUNTA($B$171:B198))</f>
        <v/>
      </c>
      <c r="B198" s="69"/>
      <c r="C198" s="158"/>
      <c r="D198" s="158"/>
      <c r="E198" s="158"/>
      <c r="F198" s="163"/>
      <c r="G198" s="141"/>
      <c r="H198" s="142"/>
      <c r="I198" s="159"/>
    </row>
    <row r="199" spans="1:9" ht="12.75" customHeight="1" x14ac:dyDescent="0.25">
      <c r="A199" s="157" t="str">
        <f>IF(B199="","",COUNTA($B$171:B199))</f>
        <v/>
      </c>
      <c r="B199" s="69"/>
      <c r="C199" s="158"/>
      <c r="D199" s="158"/>
      <c r="E199" s="158"/>
      <c r="F199" s="163"/>
      <c r="G199" s="141"/>
      <c r="H199" s="142"/>
      <c r="I199" s="159"/>
    </row>
    <row r="200" spans="1:9" ht="12.75" customHeight="1" x14ac:dyDescent="0.25">
      <c r="A200" s="157" t="str">
        <f>IF(B200="","",COUNTA($B$171:B200))</f>
        <v/>
      </c>
      <c r="B200" s="69"/>
      <c r="C200" s="158"/>
      <c r="D200" s="158"/>
      <c r="E200" s="158"/>
      <c r="F200" s="163"/>
      <c r="G200" s="141"/>
      <c r="H200" s="142"/>
      <c r="I200" s="159"/>
    </row>
    <row r="201" spans="1:9" ht="12.75" customHeight="1" x14ac:dyDescent="0.25">
      <c r="A201" s="157" t="str">
        <f>IF(B201="","",COUNTA($B$171:B201))</f>
        <v/>
      </c>
      <c r="B201" s="69"/>
      <c r="C201" s="158"/>
      <c r="D201" s="158"/>
      <c r="E201" s="158"/>
      <c r="F201" s="163"/>
      <c r="G201" s="141"/>
      <c r="H201" s="142"/>
      <c r="I201" s="159"/>
    </row>
    <row r="202" spans="1:9" ht="12.75" customHeight="1" x14ac:dyDescent="0.25">
      <c r="A202" s="157" t="str">
        <f>IF(B202="","",COUNTA($B$171:B202))</f>
        <v/>
      </c>
      <c r="B202" s="69"/>
      <c r="C202" s="158"/>
      <c r="D202" s="158"/>
      <c r="E202" s="158"/>
      <c r="F202" s="163"/>
      <c r="G202" s="141"/>
      <c r="H202" s="142"/>
      <c r="I202" s="159"/>
    </row>
    <row r="203" spans="1:9" ht="12.75" customHeight="1" x14ac:dyDescent="0.25">
      <c r="A203" s="160" t="str">
        <f>IF(B203="","",COUNTA($B$171:B203))</f>
        <v/>
      </c>
      <c r="B203" s="69"/>
      <c r="C203" s="161"/>
      <c r="D203" s="161"/>
      <c r="E203" s="161"/>
      <c r="F203" s="164"/>
      <c r="G203" s="143"/>
      <c r="H203" s="144"/>
      <c r="I203" s="162"/>
    </row>
    <row r="205" spans="1:9" ht="20.100000000000001" customHeight="1" x14ac:dyDescent="0.25">
      <c r="A205" s="177"/>
      <c r="B205" s="177"/>
      <c r="C205" s="177"/>
      <c r="D205" s="177"/>
      <c r="E205" s="177"/>
      <c r="F205" s="177"/>
      <c r="G205" s="177"/>
      <c r="H205" s="177"/>
      <c r="I205" s="177"/>
    </row>
    <row r="206" spans="1:9" ht="20.100000000000001" customHeight="1" x14ac:dyDescent="0.25">
      <c r="A206" s="146">
        <v>4</v>
      </c>
      <c r="B206" s="148" t="s">
        <v>364</v>
      </c>
      <c r="C206" s="149"/>
      <c r="D206" s="83"/>
      <c r="E206" s="50"/>
      <c r="F206" s="50"/>
      <c r="G206" s="50"/>
      <c r="H206" s="50"/>
      <c r="I206" s="50"/>
    </row>
    <row r="207" spans="1:9" ht="12.75" customHeight="1" x14ac:dyDescent="0.25">
      <c r="B207" s="54" t="s">
        <v>278</v>
      </c>
    </row>
    <row r="208" spans="1:9" ht="12.75" customHeight="1" x14ac:dyDescent="0.25">
      <c r="B208" s="60" t="s">
        <v>207</v>
      </c>
      <c r="C208" s="55" t="str">
        <f>IFERROR(INDEX(Инвентаризация!$B$52:$I$284,MATCH($B208,Инвентаризация!$B$52:$B$284,0),COLUMN()-1),"")</f>
        <v>Тип</v>
      </c>
      <c r="D208" s="55" t="str">
        <f>IFERROR(INDEX(Инвентаризация!$B$52:$I$284,MATCH($B208,Инвентаризация!$B$52:$B$284,0),COLUMN()-1),"")</f>
        <v>Материал</v>
      </c>
      <c r="E208" s="55" t="str">
        <f>IFERROR(INDEX(Инвентаризация!$B$52:$I$284,MATCH($B208,Инвентаризация!$B$52:$B$284,0),COLUMN()-1),"")</f>
        <v>Возрастная группа</v>
      </c>
      <c r="F208" s="55" t="str">
        <f>IFERROR(INDEX(Инвентаризация!$B$52:$I$284,MATCH($B208,Инвентаризация!$B$52:$B$284,0),COLUMN()-1),"")</f>
        <v>Состояние</v>
      </c>
      <c r="G208" s="55" t="str">
        <f>IFERROR(INDEX(Инвентаризация!$B$52:$I$284,MATCH($B208,Инвентаризация!$B$52:$B$284,0),COLUMN()-1),"")</f>
        <v>Нет характеристик</v>
      </c>
      <c r="H208" s="55" t="str">
        <f>IFERROR(INDEX(Инвентаризация!$B$52:$I$284,MATCH($B208,Инвентаризация!$B$52:$B$284,0),COLUMN()-1),"")</f>
        <v>Нет характеристик</v>
      </c>
      <c r="I208" s="55" t="str">
        <f>IFERROR(INDEX(Инвентаризация!$B$52:$I$284,MATCH($B208,Инвентаризация!$B$52:$B$284,0),COLUMN()-1),"")</f>
        <v>Комментарии</v>
      </c>
    </row>
    <row r="210" spans="1:9" ht="30" customHeight="1" x14ac:dyDescent="0.25">
      <c r="A210" s="132" t="s">
        <v>261</v>
      </c>
      <c r="B210" s="132" t="s">
        <v>260</v>
      </c>
      <c r="C210" s="132" t="s">
        <v>271</v>
      </c>
      <c r="D210" s="132" t="s">
        <v>272</v>
      </c>
      <c r="E210" s="132" t="s">
        <v>264</v>
      </c>
      <c r="F210" s="145" t="s">
        <v>265</v>
      </c>
      <c r="G210" s="133" t="s">
        <v>266</v>
      </c>
      <c r="H210" s="132" t="s">
        <v>251</v>
      </c>
      <c r="I210" s="132" t="s">
        <v>47</v>
      </c>
    </row>
    <row r="211" spans="1:9" ht="12.75" customHeight="1" x14ac:dyDescent="0.25">
      <c r="A211" s="56" t="s">
        <v>280</v>
      </c>
      <c r="B211" s="56" t="s">
        <v>268</v>
      </c>
      <c r="C211" s="56" t="s">
        <v>268</v>
      </c>
      <c r="D211" s="56" t="s">
        <v>268</v>
      </c>
      <c r="E211" s="56" t="s">
        <v>268</v>
      </c>
      <c r="F211" s="59" t="s">
        <v>268</v>
      </c>
      <c r="G211" s="58" t="s">
        <v>267</v>
      </c>
      <c r="H211" s="56" t="s">
        <v>267</v>
      </c>
      <c r="I211" s="56" t="s">
        <v>269</v>
      </c>
    </row>
    <row r="212" spans="1:9" ht="12.75" customHeight="1" x14ac:dyDescent="0.25">
      <c r="A212" s="157">
        <f>IF(B212="","",COUNTA($B$212:B212))</f>
        <v>1</v>
      </c>
      <c r="B212" s="69" t="s">
        <v>59</v>
      </c>
      <c r="C212" s="158" t="s">
        <v>52</v>
      </c>
      <c r="D212" s="158"/>
      <c r="E212" s="158"/>
      <c r="F212" s="158" t="s">
        <v>210</v>
      </c>
      <c r="G212" s="141"/>
      <c r="H212" s="142">
        <v>1374</v>
      </c>
      <c r="I212" s="159"/>
    </row>
    <row r="213" spans="1:9" ht="12.75" customHeight="1" x14ac:dyDescent="0.25">
      <c r="A213" s="157">
        <v>2</v>
      </c>
      <c r="B213" s="69" t="s">
        <v>236</v>
      </c>
      <c r="C213" s="158" t="s">
        <v>130</v>
      </c>
      <c r="D213" s="158"/>
      <c r="E213" s="158"/>
      <c r="F213" s="158" t="s">
        <v>210</v>
      </c>
      <c r="G213" s="141"/>
      <c r="H213" s="142"/>
      <c r="I213" s="159"/>
    </row>
    <row r="214" spans="1:9" ht="12.75" customHeight="1" x14ac:dyDescent="0.25">
      <c r="A214" s="157">
        <v>3</v>
      </c>
      <c r="B214" s="69" t="s">
        <v>236</v>
      </c>
      <c r="C214" s="158" t="s">
        <v>129</v>
      </c>
      <c r="D214" s="158"/>
      <c r="E214" s="158"/>
      <c r="F214" s="158" t="s">
        <v>210</v>
      </c>
      <c r="G214" s="141"/>
      <c r="H214" s="142"/>
      <c r="I214" s="159"/>
    </row>
    <row r="215" spans="1:9" ht="12.75" customHeight="1" x14ac:dyDescent="0.25">
      <c r="A215" s="157">
        <v>4</v>
      </c>
      <c r="B215" s="69" t="s">
        <v>236</v>
      </c>
      <c r="C215" s="158" t="s">
        <v>129</v>
      </c>
      <c r="D215" s="158"/>
      <c r="E215" s="158"/>
      <c r="F215" s="158" t="s">
        <v>210</v>
      </c>
      <c r="G215" s="141"/>
      <c r="H215" s="142"/>
      <c r="I215" s="159"/>
    </row>
    <row r="216" spans="1:9" ht="12.75" customHeight="1" x14ac:dyDescent="0.25">
      <c r="A216" s="157">
        <v>5</v>
      </c>
      <c r="B216" s="69" t="s">
        <v>236</v>
      </c>
      <c r="C216" s="158" t="s">
        <v>129</v>
      </c>
      <c r="D216" s="158"/>
      <c r="E216" s="158"/>
      <c r="F216" s="158" t="s">
        <v>210</v>
      </c>
      <c r="G216" s="141"/>
      <c r="H216" s="142"/>
      <c r="I216" s="159"/>
    </row>
    <row r="217" spans="1:9" ht="12.75" customHeight="1" x14ac:dyDescent="0.25">
      <c r="A217" s="157">
        <v>6</v>
      </c>
      <c r="B217" s="69" t="s">
        <v>236</v>
      </c>
      <c r="C217" s="158" t="s">
        <v>128</v>
      </c>
      <c r="D217" s="158"/>
      <c r="E217" s="158"/>
      <c r="F217" s="158" t="s">
        <v>210</v>
      </c>
      <c r="G217" s="141"/>
      <c r="H217" s="142"/>
      <c r="I217" s="159"/>
    </row>
    <row r="218" spans="1:9" ht="12.75" customHeight="1" x14ac:dyDescent="0.25">
      <c r="A218" s="157">
        <v>7</v>
      </c>
      <c r="B218" s="69" t="s">
        <v>236</v>
      </c>
      <c r="C218" s="158" t="s">
        <v>128</v>
      </c>
      <c r="D218" s="158"/>
      <c r="E218" s="158"/>
      <c r="F218" s="158" t="s">
        <v>210</v>
      </c>
      <c r="G218" s="141"/>
      <c r="H218" s="142"/>
      <c r="I218" s="159"/>
    </row>
    <row r="219" spans="1:9" ht="12.75" customHeight="1" x14ac:dyDescent="0.25">
      <c r="A219" s="157">
        <v>8</v>
      </c>
      <c r="B219" s="69" t="s">
        <v>236</v>
      </c>
      <c r="C219" s="158" t="s">
        <v>23</v>
      </c>
      <c r="D219" s="158"/>
      <c r="E219" s="158"/>
      <c r="F219" s="158" t="s">
        <v>210</v>
      </c>
      <c r="G219" s="141"/>
      <c r="H219" s="142"/>
      <c r="I219" s="159"/>
    </row>
    <row r="220" spans="1:9" ht="12.75" customHeight="1" x14ac:dyDescent="0.25">
      <c r="A220" s="157">
        <v>9</v>
      </c>
      <c r="B220" s="69" t="s">
        <v>83</v>
      </c>
      <c r="C220" s="158" t="s">
        <v>229</v>
      </c>
      <c r="D220" s="158" t="s">
        <v>52</v>
      </c>
      <c r="E220" s="158"/>
      <c r="F220" s="158" t="s">
        <v>210</v>
      </c>
      <c r="G220" s="141"/>
      <c r="H220" s="142">
        <v>82</v>
      </c>
      <c r="I220" s="159"/>
    </row>
    <row r="221" spans="1:9" ht="12.75" customHeight="1" x14ac:dyDescent="0.25">
      <c r="A221" s="157">
        <v>10</v>
      </c>
      <c r="B221" s="69" t="s">
        <v>207</v>
      </c>
      <c r="C221" s="158" t="s">
        <v>108</v>
      </c>
      <c r="D221" s="158" t="s">
        <v>94</v>
      </c>
      <c r="E221" s="158" t="s">
        <v>152</v>
      </c>
      <c r="F221" s="158" t="s">
        <v>210</v>
      </c>
      <c r="G221" s="141"/>
      <c r="H221" s="142"/>
      <c r="I221" s="159"/>
    </row>
    <row r="222" spans="1:9" ht="12.75" customHeight="1" x14ac:dyDescent="0.25">
      <c r="A222" s="157">
        <v>11</v>
      </c>
      <c r="B222" s="69" t="s">
        <v>207</v>
      </c>
      <c r="C222" s="158" t="s">
        <v>106</v>
      </c>
      <c r="D222" s="158" t="s">
        <v>112</v>
      </c>
      <c r="E222" s="158" t="s">
        <v>63</v>
      </c>
      <c r="F222" s="158" t="s">
        <v>210</v>
      </c>
      <c r="G222" s="141"/>
      <c r="H222" s="142"/>
      <c r="I222" s="159"/>
    </row>
    <row r="223" spans="1:9" ht="12.75" customHeight="1" x14ac:dyDescent="0.25">
      <c r="A223" s="157" t="str">
        <f>IF(B223="","",COUNTA($B$212:B223))</f>
        <v/>
      </c>
      <c r="B223" s="69"/>
      <c r="C223" s="158"/>
      <c r="D223" s="158"/>
      <c r="E223" s="158"/>
      <c r="F223" s="158"/>
      <c r="G223" s="141"/>
      <c r="H223" s="142"/>
      <c r="I223" s="159"/>
    </row>
    <row r="224" spans="1:9" ht="12.75" customHeight="1" x14ac:dyDescent="0.25">
      <c r="A224" s="157" t="str">
        <f>IF(B224="","",COUNTA($B$212:B224))</f>
        <v/>
      </c>
      <c r="B224" s="69"/>
      <c r="C224" s="158"/>
      <c r="D224" s="158"/>
      <c r="E224" s="158"/>
      <c r="F224" s="158"/>
      <c r="G224" s="141"/>
      <c r="H224" s="142"/>
      <c r="I224" s="159"/>
    </row>
    <row r="225" spans="1:9" ht="12.75" customHeight="1" x14ac:dyDescent="0.25">
      <c r="A225" s="157" t="str">
        <f>IF(B225="","",COUNTA($B$212:B225))</f>
        <v/>
      </c>
      <c r="B225" s="69"/>
      <c r="C225" s="158"/>
      <c r="D225" s="158"/>
      <c r="E225" s="158"/>
      <c r="F225" s="158"/>
      <c r="G225" s="141"/>
      <c r="H225" s="142"/>
      <c r="I225" s="159"/>
    </row>
    <row r="226" spans="1:9" ht="12.75" customHeight="1" x14ac:dyDescent="0.25">
      <c r="A226" s="157" t="str">
        <f>IF(B226="","",COUNTA($B$212:B226))</f>
        <v/>
      </c>
      <c r="B226" s="69"/>
      <c r="C226" s="158"/>
      <c r="D226" s="158"/>
      <c r="E226" s="158"/>
      <c r="F226" s="158"/>
      <c r="G226" s="141"/>
      <c r="H226" s="142"/>
      <c r="I226" s="159"/>
    </row>
    <row r="227" spans="1:9" ht="12.75" customHeight="1" x14ac:dyDescent="0.25">
      <c r="A227" s="157" t="str">
        <f>IF(B227="","",COUNTA($B$212:B227))</f>
        <v/>
      </c>
      <c r="B227" s="69"/>
      <c r="C227" s="158"/>
      <c r="D227" s="158"/>
      <c r="E227" s="158"/>
      <c r="F227" s="158"/>
      <c r="G227" s="141"/>
      <c r="H227" s="142"/>
      <c r="I227" s="159"/>
    </row>
    <row r="228" spans="1:9" ht="12.75" customHeight="1" x14ac:dyDescent="0.25">
      <c r="A228" s="157" t="str">
        <f>IF(B228="","",COUNTA($B$212:B228))</f>
        <v/>
      </c>
      <c r="B228" s="69"/>
      <c r="C228" s="158"/>
      <c r="D228" s="158"/>
      <c r="E228" s="158"/>
      <c r="F228" s="158"/>
      <c r="G228" s="141"/>
      <c r="H228" s="142"/>
      <c r="I228" s="159"/>
    </row>
    <row r="229" spans="1:9" ht="12.75" customHeight="1" x14ac:dyDescent="0.25">
      <c r="A229" s="157" t="str">
        <f>IF(B229="","",COUNTA($B$212:B229))</f>
        <v/>
      </c>
      <c r="B229" s="69"/>
      <c r="C229" s="158"/>
      <c r="D229" s="158"/>
      <c r="E229" s="158"/>
      <c r="F229" s="158"/>
      <c r="G229" s="141"/>
      <c r="H229" s="142"/>
      <c r="I229" s="159"/>
    </row>
    <row r="230" spans="1:9" ht="12.75" customHeight="1" x14ac:dyDescent="0.25">
      <c r="A230" s="157" t="str">
        <f>IF(B230="","",COUNTA($B$212:B230))</f>
        <v/>
      </c>
      <c r="B230" s="69"/>
      <c r="C230" s="158"/>
      <c r="D230" s="158"/>
      <c r="E230" s="158"/>
      <c r="F230" s="158"/>
      <c r="G230" s="141"/>
      <c r="H230" s="142"/>
      <c r="I230" s="159"/>
    </row>
    <row r="231" spans="1:9" ht="12.75" customHeight="1" x14ac:dyDescent="0.25">
      <c r="A231" s="157" t="str">
        <f>IF(B231="","",COUNTA($B$212:B231))</f>
        <v/>
      </c>
      <c r="B231" s="69"/>
      <c r="C231" s="158"/>
      <c r="D231" s="158"/>
      <c r="E231" s="158"/>
      <c r="F231" s="158"/>
      <c r="G231" s="141"/>
      <c r="H231" s="142"/>
      <c r="I231" s="159"/>
    </row>
    <row r="232" spans="1:9" ht="12.75" customHeight="1" x14ac:dyDescent="0.25">
      <c r="A232" s="157" t="str">
        <f>IF(B232="","",COUNTA($B$212:B232))</f>
        <v/>
      </c>
      <c r="B232" s="69"/>
      <c r="C232" s="158"/>
      <c r="D232" s="158"/>
      <c r="E232" s="158"/>
      <c r="F232" s="158"/>
      <c r="G232" s="141"/>
      <c r="H232" s="142"/>
      <c r="I232" s="159"/>
    </row>
    <row r="233" spans="1:9" ht="12.75" customHeight="1" x14ac:dyDescent="0.25">
      <c r="A233" s="157" t="str">
        <f>IF(B233="","",COUNTA($B$212:B233))</f>
        <v/>
      </c>
      <c r="B233" s="69"/>
      <c r="C233" s="158"/>
      <c r="D233" s="158"/>
      <c r="E233" s="158"/>
      <c r="F233" s="158"/>
      <c r="G233" s="141"/>
      <c r="H233" s="142"/>
      <c r="I233" s="159"/>
    </row>
    <row r="234" spans="1:9" ht="12.75" customHeight="1" x14ac:dyDescent="0.25">
      <c r="A234" s="157" t="str">
        <f>IF(B234="","",COUNTA($B$212:B234))</f>
        <v/>
      </c>
      <c r="B234" s="69"/>
      <c r="C234" s="158"/>
      <c r="D234" s="158"/>
      <c r="E234" s="158"/>
      <c r="F234" s="158"/>
      <c r="G234" s="141"/>
      <c r="H234" s="142"/>
      <c r="I234" s="159"/>
    </row>
    <row r="235" spans="1:9" ht="12.75" customHeight="1" x14ac:dyDescent="0.25">
      <c r="A235" s="157" t="str">
        <f>IF(B235="","",COUNTA($B$212:B235))</f>
        <v/>
      </c>
      <c r="B235" s="69"/>
      <c r="C235" s="158"/>
      <c r="D235" s="158"/>
      <c r="E235" s="158"/>
      <c r="F235" s="158"/>
      <c r="G235" s="141"/>
      <c r="H235" s="142"/>
      <c r="I235" s="159"/>
    </row>
    <row r="236" spans="1:9" ht="12.75" customHeight="1" x14ac:dyDescent="0.25">
      <c r="A236" s="157" t="str">
        <f>IF(B236="","",COUNTA($B$212:B236))</f>
        <v/>
      </c>
      <c r="B236" s="69"/>
      <c r="C236" s="158"/>
      <c r="D236" s="158"/>
      <c r="E236" s="158"/>
      <c r="F236" s="158"/>
      <c r="G236" s="141"/>
      <c r="H236" s="142"/>
      <c r="I236" s="159"/>
    </row>
    <row r="237" spans="1:9" ht="12.75" customHeight="1" x14ac:dyDescent="0.25">
      <c r="A237" s="157" t="str">
        <f>IF(B237="","",COUNTA($B$212:B237))</f>
        <v/>
      </c>
      <c r="B237" s="69"/>
      <c r="C237" s="158"/>
      <c r="D237" s="158"/>
      <c r="E237" s="158"/>
      <c r="F237" s="158"/>
      <c r="G237" s="141"/>
      <c r="H237" s="142"/>
      <c r="I237" s="159"/>
    </row>
    <row r="238" spans="1:9" ht="12.75" customHeight="1" x14ac:dyDescent="0.25">
      <c r="A238" s="157" t="str">
        <f>IF(B238="","",COUNTA($B$212:B238))</f>
        <v/>
      </c>
      <c r="B238" s="69"/>
      <c r="C238" s="158"/>
      <c r="D238" s="158"/>
      <c r="E238" s="158"/>
      <c r="F238" s="158"/>
      <c r="G238" s="141"/>
      <c r="H238" s="142"/>
      <c r="I238" s="159"/>
    </row>
    <row r="239" spans="1:9" ht="12.75" customHeight="1" x14ac:dyDescent="0.25">
      <c r="A239" s="157" t="str">
        <f>IF(B239="","",COUNTA($B$212:B239))</f>
        <v/>
      </c>
      <c r="B239" s="69"/>
      <c r="C239" s="158"/>
      <c r="D239" s="158"/>
      <c r="E239" s="158"/>
      <c r="F239" s="158"/>
      <c r="G239" s="141"/>
      <c r="H239" s="142"/>
      <c r="I239" s="159"/>
    </row>
    <row r="240" spans="1:9" ht="12.75" customHeight="1" x14ac:dyDescent="0.25">
      <c r="A240" s="157" t="str">
        <f>IF(B240="","",COUNTA($B$212:B240))</f>
        <v/>
      </c>
      <c r="B240" s="69"/>
      <c r="C240" s="158"/>
      <c r="D240" s="158"/>
      <c r="E240" s="158"/>
      <c r="F240" s="158"/>
      <c r="G240" s="141"/>
      <c r="H240" s="142"/>
      <c r="I240" s="159"/>
    </row>
    <row r="241" spans="1:9" ht="12.75" customHeight="1" x14ac:dyDescent="0.25">
      <c r="A241" s="157" t="str">
        <f>IF(B241="","",COUNTA($B$212:B241))</f>
        <v/>
      </c>
      <c r="B241" s="69"/>
      <c r="C241" s="158"/>
      <c r="D241" s="158"/>
      <c r="E241" s="158"/>
      <c r="F241" s="158"/>
      <c r="G241" s="141"/>
      <c r="H241" s="142"/>
      <c r="I241" s="159"/>
    </row>
    <row r="242" spans="1:9" ht="12.75" customHeight="1" x14ac:dyDescent="0.25">
      <c r="A242" s="157" t="str">
        <f>IF(B242="","",COUNTA($B$212:B242))</f>
        <v/>
      </c>
      <c r="B242" s="69"/>
      <c r="C242" s="158"/>
      <c r="D242" s="158"/>
      <c r="E242" s="158"/>
      <c r="F242" s="158"/>
      <c r="G242" s="141"/>
      <c r="H242" s="142"/>
      <c r="I242" s="159"/>
    </row>
    <row r="243" spans="1:9" ht="12.75" customHeight="1" x14ac:dyDescent="0.25">
      <c r="A243" s="157" t="str">
        <f>IF(B243="","",COUNTA($B$212:B243))</f>
        <v/>
      </c>
      <c r="B243" s="69"/>
      <c r="C243" s="158"/>
      <c r="D243" s="158"/>
      <c r="E243" s="158"/>
      <c r="F243" s="158"/>
      <c r="G243" s="141"/>
      <c r="H243" s="142"/>
      <c r="I243" s="159"/>
    </row>
    <row r="244" spans="1:9" ht="12.75" customHeight="1" x14ac:dyDescent="0.25">
      <c r="A244" s="160" t="str">
        <f>IF(B244="","",COUNTA($B$212:B244))</f>
        <v/>
      </c>
      <c r="B244" s="69"/>
      <c r="C244" s="161"/>
      <c r="D244" s="161"/>
      <c r="E244" s="161"/>
      <c r="F244" s="161"/>
      <c r="G244" s="143"/>
      <c r="H244" s="144"/>
      <c r="I244" s="162"/>
    </row>
    <row r="246" spans="1:9" ht="20.100000000000001" customHeight="1" x14ac:dyDescent="0.25">
      <c r="A246" s="177"/>
      <c r="B246" s="177"/>
      <c r="C246" s="177"/>
      <c r="D246" s="177"/>
      <c r="E246" s="177"/>
      <c r="F246" s="177"/>
      <c r="G246" s="177"/>
      <c r="H246" s="177"/>
      <c r="I246" s="177"/>
    </row>
    <row r="247" spans="1:9" ht="20.100000000000001" customHeight="1" x14ac:dyDescent="0.25">
      <c r="A247" s="146">
        <v>5</v>
      </c>
      <c r="B247" s="150" t="s">
        <v>363</v>
      </c>
      <c r="C247" s="50"/>
      <c r="D247" s="50"/>
      <c r="E247" s="50"/>
      <c r="F247" s="50"/>
      <c r="G247" s="50"/>
      <c r="H247" s="50"/>
      <c r="I247" s="50"/>
    </row>
    <row r="248" spans="1:9" ht="12.75" customHeight="1" x14ac:dyDescent="0.25">
      <c r="A248" s="61"/>
      <c r="B248" s="54" t="s">
        <v>278</v>
      </c>
    </row>
    <row r="249" spans="1:9" ht="12.75" customHeight="1" x14ac:dyDescent="0.25">
      <c r="A249" s="61"/>
      <c r="B249" s="60" t="s">
        <v>88</v>
      </c>
      <c r="C249" s="55" t="str">
        <f>IFERROR(INDEX(Инвентаризация!$B$52:$I$284,MATCH($B249,Инвентаризация!$B$52:$B$284,0),COLUMN()-1),"")</f>
        <v>Тип</v>
      </c>
      <c r="D249" s="55" t="str">
        <f>IFERROR(INDEX(Инвентаризация!$B$52:$I$284,MATCH($B249,Инвентаризация!$B$52:$B$284,0),COLUMN()-1),"")</f>
        <v>Материал</v>
      </c>
      <c r="E249" s="55" t="str">
        <f>IFERROR(INDEX(Инвентаризация!$B$52:$I$284,MATCH($B249,Инвентаризация!$B$52:$B$284,0),COLUMN()-1),"")</f>
        <v>Нет характеристик</v>
      </c>
      <c r="F249" s="55" t="str">
        <f>IFERROR(INDEX(Инвентаризация!$B$52:$I$284,MATCH($B249,Инвентаризация!$B$52:$B$284,0),COLUMN()-1),"")</f>
        <v>Состояние</v>
      </c>
      <c r="G249" s="55" t="str">
        <f>IFERROR(INDEX(Инвентаризация!$B$52:$I$284,MATCH($B249,Инвентаризация!$B$52:$B$284,0),COLUMN()-1),"")</f>
        <v>Нет характеристик</v>
      </c>
      <c r="H249" s="55" t="str">
        <f>IFERROR(INDEX(Инвентаризация!$B$52:$I$284,MATCH($B249,Инвентаризация!$B$52:$B$284,0),COLUMN()-1),"")</f>
        <v>Размер накопителя, куб. м</v>
      </c>
      <c r="I249" s="55" t="str">
        <f>IFERROR(INDEX(Инвентаризация!$B$52:$I$284,MATCH($B249,Инвентаризация!$B$52:$B$284,0),COLUMN()-1),"")</f>
        <v>Комментарии</v>
      </c>
    </row>
    <row r="251" spans="1:9" ht="30" customHeight="1" x14ac:dyDescent="0.25">
      <c r="A251" s="132" t="s">
        <v>261</v>
      </c>
      <c r="B251" s="132" t="s">
        <v>260</v>
      </c>
      <c r="C251" s="132" t="s">
        <v>271</v>
      </c>
      <c r="D251" s="132" t="s">
        <v>272</v>
      </c>
      <c r="E251" s="132" t="s">
        <v>264</v>
      </c>
      <c r="F251" s="145" t="s">
        <v>265</v>
      </c>
      <c r="G251" s="133" t="s">
        <v>266</v>
      </c>
      <c r="H251" s="132" t="s">
        <v>251</v>
      </c>
      <c r="I251" s="132" t="s">
        <v>47</v>
      </c>
    </row>
    <row r="252" spans="1:9" ht="12.75" customHeight="1" x14ac:dyDescent="0.25">
      <c r="A252" s="56" t="s">
        <v>280</v>
      </c>
      <c r="B252" s="56" t="s">
        <v>268</v>
      </c>
      <c r="C252" s="56" t="s">
        <v>268</v>
      </c>
      <c r="D252" s="56" t="s">
        <v>268</v>
      </c>
      <c r="E252" s="56" t="s">
        <v>268</v>
      </c>
      <c r="F252" s="59" t="s">
        <v>268</v>
      </c>
      <c r="G252" s="58" t="s">
        <v>267</v>
      </c>
      <c r="H252" s="56" t="s">
        <v>267</v>
      </c>
      <c r="I252" s="56" t="s">
        <v>269</v>
      </c>
    </row>
    <row r="253" spans="1:9" ht="12.75" customHeight="1" x14ac:dyDescent="0.25">
      <c r="A253" s="157">
        <f>IF(B253="","",COUNTA($B$253:B253))</f>
        <v>1</v>
      </c>
      <c r="B253" s="69" t="s">
        <v>88</v>
      </c>
      <c r="C253" s="158" t="s">
        <v>91</v>
      </c>
      <c r="D253" s="158" t="s">
        <v>94</v>
      </c>
      <c r="E253" s="158"/>
      <c r="F253" s="158" t="s">
        <v>210</v>
      </c>
      <c r="G253" s="141"/>
      <c r="H253" s="142">
        <v>1.1000000000000001</v>
      </c>
      <c r="I253" s="159"/>
    </row>
    <row r="254" spans="1:9" ht="12.75" customHeight="1" x14ac:dyDescent="0.25">
      <c r="A254" s="157">
        <v>2</v>
      </c>
      <c r="B254" s="69" t="s">
        <v>88</v>
      </c>
      <c r="C254" s="158" t="s">
        <v>91</v>
      </c>
      <c r="D254" s="158" t="s">
        <v>94</v>
      </c>
      <c r="E254" s="158"/>
      <c r="F254" s="158" t="s">
        <v>210</v>
      </c>
      <c r="G254" s="141"/>
      <c r="H254" s="142">
        <v>1.1000000000000001</v>
      </c>
      <c r="I254" s="159"/>
    </row>
    <row r="255" spans="1:9" ht="12.75" customHeight="1" x14ac:dyDescent="0.25">
      <c r="A255" s="157">
        <v>3</v>
      </c>
      <c r="B255" s="69" t="s">
        <v>88</v>
      </c>
      <c r="C255" s="158" t="s">
        <v>91</v>
      </c>
      <c r="D255" s="158" t="s">
        <v>94</v>
      </c>
      <c r="E255" s="158"/>
      <c r="F255" s="158" t="s">
        <v>210</v>
      </c>
      <c r="G255" s="141"/>
      <c r="H255" s="142">
        <v>1.1000000000000001</v>
      </c>
      <c r="I255" s="159"/>
    </row>
    <row r="256" spans="1:9" ht="12.75" customHeight="1" x14ac:dyDescent="0.25">
      <c r="A256" s="157">
        <v>4</v>
      </c>
      <c r="B256" s="69" t="s">
        <v>117</v>
      </c>
      <c r="C256" s="158" t="s">
        <v>124</v>
      </c>
      <c r="D256" s="158" t="s">
        <v>49</v>
      </c>
      <c r="E256" s="158"/>
      <c r="F256" s="158" t="s">
        <v>210</v>
      </c>
      <c r="G256" s="141">
        <v>4</v>
      </c>
      <c r="H256" s="142"/>
      <c r="I256" s="159"/>
    </row>
    <row r="257" spans="1:9" ht="12.75" customHeight="1" x14ac:dyDescent="0.25">
      <c r="A257" s="157" t="str">
        <f>IF(B257="","",COUNTA($B$253:B257))</f>
        <v/>
      </c>
      <c r="B257" s="69"/>
      <c r="C257" s="158"/>
      <c r="D257" s="158"/>
      <c r="E257" s="158"/>
      <c r="F257" s="158"/>
      <c r="G257" s="141"/>
      <c r="H257" s="142"/>
      <c r="I257" s="159"/>
    </row>
    <row r="258" spans="1:9" ht="12.75" customHeight="1" x14ac:dyDescent="0.25">
      <c r="A258" s="157" t="str">
        <f>IF(B258="","",COUNTA($B$253:B258))</f>
        <v/>
      </c>
      <c r="B258" s="69"/>
      <c r="C258" s="158"/>
      <c r="D258" s="158"/>
      <c r="E258" s="158"/>
      <c r="F258" s="158"/>
      <c r="G258" s="141"/>
      <c r="H258" s="142"/>
      <c r="I258" s="159"/>
    </row>
    <row r="259" spans="1:9" ht="12.75" customHeight="1" x14ac:dyDescent="0.25">
      <c r="A259" s="157" t="str">
        <f>IF(B259="","",COUNTA($B$253:B259))</f>
        <v/>
      </c>
      <c r="B259" s="69"/>
      <c r="C259" s="158"/>
      <c r="D259" s="158"/>
      <c r="E259" s="158"/>
      <c r="F259" s="158"/>
      <c r="G259" s="141"/>
      <c r="H259" s="142"/>
      <c r="I259" s="159"/>
    </row>
    <row r="260" spans="1:9" ht="12.75" customHeight="1" x14ac:dyDescent="0.25">
      <c r="A260" s="157" t="str">
        <f>IF(B260="","",COUNTA($B$253:B260))</f>
        <v/>
      </c>
      <c r="B260" s="69"/>
      <c r="C260" s="158"/>
      <c r="D260" s="158"/>
      <c r="E260" s="158"/>
      <c r="F260" s="158"/>
      <c r="G260" s="141"/>
      <c r="H260" s="142"/>
      <c r="I260" s="159"/>
    </row>
    <row r="261" spans="1:9" ht="12.75" customHeight="1" x14ac:dyDescent="0.25">
      <c r="A261" s="157" t="str">
        <f>IF(B261="","",COUNTA($B$253:B261))</f>
        <v/>
      </c>
      <c r="B261" s="69"/>
      <c r="C261" s="158"/>
      <c r="D261" s="158"/>
      <c r="E261" s="158"/>
      <c r="F261" s="158"/>
      <c r="G261" s="141"/>
      <c r="H261" s="142"/>
      <c r="I261" s="159"/>
    </row>
    <row r="262" spans="1:9" ht="12.75" customHeight="1" x14ac:dyDescent="0.25">
      <c r="A262" s="157" t="str">
        <f>IF(B262="","",COUNTA($B$253:B262))</f>
        <v/>
      </c>
      <c r="B262" s="69"/>
      <c r="C262" s="158"/>
      <c r="D262" s="158"/>
      <c r="E262" s="158"/>
      <c r="F262" s="158"/>
      <c r="G262" s="141"/>
      <c r="H262" s="142"/>
      <c r="I262" s="159"/>
    </row>
    <row r="263" spans="1:9" ht="12.75" customHeight="1" x14ac:dyDescent="0.25">
      <c r="A263" s="157" t="str">
        <f>IF(B263="","",COUNTA($B$253:B263))</f>
        <v/>
      </c>
      <c r="B263" s="69"/>
      <c r="C263" s="158"/>
      <c r="D263" s="158"/>
      <c r="E263" s="158"/>
      <c r="F263" s="158"/>
      <c r="G263" s="141"/>
      <c r="H263" s="142"/>
      <c r="I263" s="159"/>
    </row>
    <row r="264" spans="1:9" ht="12.75" customHeight="1" x14ac:dyDescent="0.25">
      <c r="A264" s="157" t="str">
        <f>IF(B264="","",COUNTA($B$253:B264))</f>
        <v/>
      </c>
      <c r="B264" s="69"/>
      <c r="C264" s="158"/>
      <c r="D264" s="158"/>
      <c r="E264" s="158"/>
      <c r="F264" s="158"/>
      <c r="G264" s="141"/>
      <c r="H264" s="142"/>
      <c r="I264" s="159"/>
    </row>
    <row r="265" spans="1:9" ht="12.75" customHeight="1" x14ac:dyDescent="0.25">
      <c r="A265" s="157" t="str">
        <f>IF(B265="","",COUNTA($B$253:B265))</f>
        <v/>
      </c>
      <c r="B265" s="69"/>
      <c r="C265" s="158"/>
      <c r="D265" s="158"/>
      <c r="E265" s="158"/>
      <c r="F265" s="158"/>
      <c r="G265" s="141"/>
      <c r="H265" s="142"/>
      <c r="I265" s="159"/>
    </row>
    <row r="266" spans="1:9" ht="12.75" customHeight="1" x14ac:dyDescent="0.25">
      <c r="A266" s="157" t="str">
        <f>IF(B266="","",COUNTA($B$253:B266))</f>
        <v/>
      </c>
      <c r="B266" s="69"/>
      <c r="C266" s="158"/>
      <c r="D266" s="158"/>
      <c r="E266" s="158"/>
      <c r="F266" s="158"/>
      <c r="G266" s="141"/>
      <c r="H266" s="142"/>
      <c r="I266" s="159"/>
    </row>
    <row r="267" spans="1:9" ht="12.75" customHeight="1" x14ac:dyDescent="0.25">
      <c r="A267" s="157" t="str">
        <f>IF(B267="","",COUNTA($B$253:B267))</f>
        <v/>
      </c>
      <c r="B267" s="69"/>
      <c r="C267" s="158"/>
      <c r="D267" s="158"/>
      <c r="E267" s="158"/>
      <c r="F267" s="158"/>
      <c r="G267" s="141"/>
      <c r="H267" s="142"/>
      <c r="I267" s="159"/>
    </row>
    <row r="268" spans="1:9" ht="12.75" customHeight="1" x14ac:dyDescent="0.25">
      <c r="A268" s="157" t="str">
        <f>IF(B268="","",COUNTA($B$253:B268))</f>
        <v/>
      </c>
      <c r="B268" s="69"/>
      <c r="C268" s="158"/>
      <c r="D268" s="158"/>
      <c r="E268" s="158"/>
      <c r="F268" s="158"/>
      <c r="G268" s="141"/>
      <c r="H268" s="142"/>
      <c r="I268" s="159"/>
    </row>
    <row r="269" spans="1:9" ht="12.75" customHeight="1" x14ac:dyDescent="0.25">
      <c r="A269" s="157" t="str">
        <f>IF(B269="","",COUNTA($B$253:B269))</f>
        <v/>
      </c>
      <c r="B269" s="69"/>
      <c r="C269" s="158"/>
      <c r="D269" s="158"/>
      <c r="E269" s="158"/>
      <c r="F269" s="158"/>
      <c r="G269" s="141"/>
      <c r="H269" s="142"/>
      <c r="I269" s="159"/>
    </row>
    <row r="270" spans="1:9" ht="12.75" customHeight="1" x14ac:dyDescent="0.25">
      <c r="A270" s="157" t="str">
        <f>IF(B270="","",COUNTA($B$253:B270))</f>
        <v/>
      </c>
      <c r="B270" s="69"/>
      <c r="C270" s="158"/>
      <c r="D270" s="158"/>
      <c r="E270" s="158"/>
      <c r="F270" s="158"/>
      <c r="G270" s="141"/>
      <c r="H270" s="142"/>
      <c r="I270" s="159"/>
    </row>
    <row r="271" spans="1:9" ht="12.75" customHeight="1" x14ac:dyDescent="0.25">
      <c r="A271" s="157" t="str">
        <f>IF(B271="","",COUNTA($B$253:B271))</f>
        <v/>
      </c>
      <c r="B271" s="69"/>
      <c r="C271" s="158"/>
      <c r="D271" s="158"/>
      <c r="E271" s="158"/>
      <c r="F271" s="158"/>
      <c r="G271" s="141"/>
      <c r="H271" s="142"/>
      <c r="I271" s="159"/>
    </row>
    <row r="272" spans="1:9" ht="12.75" customHeight="1" x14ac:dyDescent="0.25">
      <c r="A272" s="157" t="str">
        <f>IF(B272="","",COUNTA($B$253:B272))</f>
        <v/>
      </c>
      <c r="B272" s="69"/>
      <c r="C272" s="158"/>
      <c r="D272" s="158"/>
      <c r="E272" s="158"/>
      <c r="F272" s="158"/>
      <c r="G272" s="141"/>
      <c r="H272" s="142"/>
      <c r="I272" s="159"/>
    </row>
    <row r="273" spans="1:9" ht="12.75" customHeight="1" x14ac:dyDescent="0.25">
      <c r="A273" s="157" t="str">
        <f>IF(B273="","",COUNTA($B$253:B273))</f>
        <v/>
      </c>
      <c r="B273" s="69"/>
      <c r="C273" s="158"/>
      <c r="D273" s="158"/>
      <c r="E273" s="158"/>
      <c r="F273" s="158"/>
      <c r="G273" s="141"/>
      <c r="H273" s="142"/>
      <c r="I273" s="159"/>
    </row>
    <row r="274" spans="1:9" ht="12.75" customHeight="1" x14ac:dyDescent="0.25">
      <c r="A274" s="157" t="str">
        <f>IF(B274="","",COUNTA($B$253:B274))</f>
        <v/>
      </c>
      <c r="B274" s="69"/>
      <c r="C274" s="158"/>
      <c r="D274" s="158"/>
      <c r="E274" s="158"/>
      <c r="F274" s="158"/>
      <c r="G274" s="141"/>
      <c r="H274" s="142"/>
      <c r="I274" s="159"/>
    </row>
    <row r="275" spans="1:9" ht="12.75" customHeight="1" x14ac:dyDescent="0.25">
      <c r="A275" s="157" t="str">
        <f>IF(B275="","",COUNTA($B$253:B275))</f>
        <v/>
      </c>
      <c r="B275" s="69"/>
      <c r="C275" s="158"/>
      <c r="D275" s="158"/>
      <c r="E275" s="158"/>
      <c r="F275" s="158"/>
      <c r="G275" s="141"/>
      <c r="H275" s="142"/>
      <c r="I275" s="159"/>
    </row>
    <row r="276" spans="1:9" ht="12.75" customHeight="1" x14ac:dyDescent="0.25">
      <c r="A276" s="157" t="str">
        <f>IF(B276="","",COUNTA($B$253:B276))</f>
        <v/>
      </c>
      <c r="B276" s="69"/>
      <c r="C276" s="158"/>
      <c r="D276" s="158"/>
      <c r="E276" s="158"/>
      <c r="F276" s="158"/>
      <c r="G276" s="141"/>
      <c r="H276" s="142"/>
      <c r="I276" s="159"/>
    </row>
    <row r="277" spans="1:9" ht="12.75" customHeight="1" x14ac:dyDescent="0.25">
      <c r="A277" s="157" t="str">
        <f>IF(B277="","",COUNTA($B$253:B277))</f>
        <v/>
      </c>
      <c r="B277" s="69"/>
      <c r="C277" s="158"/>
      <c r="D277" s="158"/>
      <c r="E277" s="158"/>
      <c r="F277" s="158"/>
      <c r="G277" s="141"/>
      <c r="H277" s="142"/>
      <c r="I277" s="159"/>
    </row>
    <row r="278" spans="1:9" ht="12.75" customHeight="1" x14ac:dyDescent="0.25">
      <c r="A278" s="157" t="str">
        <f>IF(B278="","",COUNTA($B$253:B278))</f>
        <v/>
      </c>
      <c r="B278" s="69"/>
      <c r="C278" s="158"/>
      <c r="D278" s="158"/>
      <c r="E278" s="158"/>
      <c r="F278" s="158"/>
      <c r="G278" s="141"/>
      <c r="H278" s="142"/>
      <c r="I278" s="159"/>
    </row>
    <row r="279" spans="1:9" ht="12.75" customHeight="1" x14ac:dyDescent="0.25">
      <c r="A279" s="157" t="str">
        <f>IF(B279="","",COUNTA($B$253:B279))</f>
        <v/>
      </c>
      <c r="B279" s="69"/>
      <c r="C279" s="158"/>
      <c r="D279" s="158"/>
      <c r="E279" s="158"/>
      <c r="F279" s="158"/>
      <c r="G279" s="141"/>
      <c r="H279" s="142"/>
      <c r="I279" s="159"/>
    </row>
    <row r="280" spans="1:9" ht="12.75" customHeight="1" x14ac:dyDescent="0.25">
      <c r="A280" s="157" t="str">
        <f>IF(B280="","",COUNTA($B$253:B280))</f>
        <v/>
      </c>
      <c r="B280" s="69"/>
      <c r="C280" s="158"/>
      <c r="D280" s="158"/>
      <c r="E280" s="158"/>
      <c r="F280" s="158"/>
      <c r="G280" s="141"/>
      <c r="H280" s="142"/>
      <c r="I280" s="159"/>
    </row>
    <row r="281" spans="1:9" ht="12.75" customHeight="1" x14ac:dyDescent="0.25">
      <c r="A281" s="157" t="str">
        <f>IF(B281="","",COUNTA($B$253:B281))</f>
        <v/>
      </c>
      <c r="B281" s="69"/>
      <c r="C281" s="158"/>
      <c r="D281" s="158"/>
      <c r="E281" s="158"/>
      <c r="F281" s="158"/>
      <c r="G281" s="141"/>
      <c r="H281" s="142"/>
      <c r="I281" s="159"/>
    </row>
    <row r="282" spans="1:9" ht="12.75" customHeight="1" x14ac:dyDescent="0.25">
      <c r="A282" s="157" t="str">
        <f>IF(B282="","",COUNTA($B$253:B282))</f>
        <v/>
      </c>
      <c r="B282" s="69"/>
      <c r="C282" s="158"/>
      <c r="D282" s="158"/>
      <c r="E282" s="158"/>
      <c r="F282" s="158"/>
      <c r="G282" s="141"/>
      <c r="H282" s="142"/>
      <c r="I282" s="159"/>
    </row>
    <row r="283" spans="1:9" ht="12.75" customHeight="1" x14ac:dyDescent="0.25">
      <c r="A283" s="157" t="str">
        <f>IF(B283="","",COUNTA($B$253:B283))</f>
        <v/>
      </c>
      <c r="B283" s="69"/>
      <c r="C283" s="158"/>
      <c r="D283" s="158"/>
      <c r="E283" s="158"/>
      <c r="F283" s="158"/>
      <c r="G283" s="141"/>
      <c r="H283" s="142"/>
      <c r="I283" s="159"/>
    </row>
    <row r="284" spans="1:9" ht="12.75" customHeight="1" x14ac:dyDescent="0.25">
      <c r="A284" s="157" t="str">
        <f>IF(B284="","",COUNTA($B$253:B284))</f>
        <v/>
      </c>
      <c r="B284" s="69"/>
      <c r="C284" s="158"/>
      <c r="D284" s="158"/>
      <c r="E284" s="158"/>
      <c r="F284" s="158"/>
      <c r="G284" s="141"/>
      <c r="H284" s="142"/>
      <c r="I284" s="159"/>
    </row>
    <row r="285" spans="1:9" ht="12.75" customHeight="1" x14ac:dyDescent="0.25">
      <c r="A285" s="160" t="str">
        <f>IF(B285="","",COUNTA($B$253:B285))</f>
        <v/>
      </c>
      <c r="B285" s="69"/>
      <c r="C285" s="161"/>
      <c r="D285" s="161"/>
      <c r="E285" s="161"/>
      <c r="F285" s="161"/>
      <c r="G285" s="143"/>
      <c r="H285" s="144"/>
      <c r="I285" s="162"/>
    </row>
    <row r="287" spans="1:9" ht="20.100000000000001" customHeight="1" x14ac:dyDescent="0.25">
      <c r="A287" s="177"/>
      <c r="B287" s="177"/>
      <c r="C287" s="177"/>
      <c r="D287" s="177"/>
      <c r="E287" s="177"/>
      <c r="F287" s="177"/>
      <c r="G287" s="177"/>
      <c r="H287" s="177"/>
      <c r="I287" s="177"/>
    </row>
    <row r="288" spans="1:9" ht="20.100000000000001" customHeight="1" x14ac:dyDescent="0.25">
      <c r="A288" s="146">
        <v>6</v>
      </c>
      <c r="B288" s="151" t="s">
        <v>23</v>
      </c>
      <c r="C288" s="84"/>
      <c r="D288" s="50"/>
      <c r="E288" s="50"/>
      <c r="F288" s="50"/>
      <c r="G288" s="50"/>
      <c r="H288" s="50"/>
      <c r="I288" s="50"/>
    </row>
    <row r="289" spans="1:9" ht="12.75" customHeight="1" x14ac:dyDescent="0.25">
      <c r="A289" s="61"/>
      <c r="B289" s="54" t="s">
        <v>278</v>
      </c>
    </row>
    <row r="290" spans="1:9" ht="12.75" customHeight="1" x14ac:dyDescent="0.25">
      <c r="A290" s="61"/>
      <c r="B290" s="60" t="s">
        <v>165</v>
      </c>
      <c r="C290" s="55" t="str">
        <f>IFERROR(INDEX(Инвентаризация!$B$52:$I$284,MATCH($B290,Инвентаризация!$B$52:$B$284,0),COLUMN()-1),"")</f>
        <v>Тип люка</v>
      </c>
      <c r="D290" s="55" t="str">
        <f>IFERROR(INDEX(Инвентаризация!$B$52:$I$284,MATCH($B290,Инвентаризация!$B$52:$B$284,0),COLUMN()-1),"")</f>
        <v>Нет характеристик</v>
      </c>
      <c r="E290" s="55" t="str">
        <f>IFERROR(INDEX(Инвентаризация!$B$52:$I$284,MATCH($B290,Инвентаризация!$B$52:$B$284,0),COLUMN()-1),"")</f>
        <v>Нет характеристик</v>
      </c>
      <c r="F290" s="55" t="str">
        <f>IFERROR(INDEX(Инвентаризация!$B$52:$I$284,MATCH($B290,Инвентаризация!$B$52:$B$284,0),COLUMN()-1),"")</f>
        <v>Состояние</v>
      </c>
      <c r="G290" s="55" t="str">
        <f>IFERROR(INDEX(Инвентаризация!$B$52:$I$284,MATCH($B290,Инвентаризация!$B$52:$B$284,0),COLUMN()-1),"")</f>
        <v>Количество, ед.</v>
      </c>
      <c r="H290" s="55" t="str">
        <f>IFERROR(INDEX(Инвентаризация!$B$52:$I$284,MATCH($B290,Инвентаризация!$B$52:$B$284,0),COLUMN()-1),"")</f>
        <v>Нет характеристик</v>
      </c>
      <c r="I290" s="55" t="str">
        <f>IFERROR(INDEX(Инвентаризация!$B$52:$I$284,MATCH($B290,Инвентаризация!$B$52:$B$284,0),COLUMN()-1),"")</f>
        <v>Комментарии</v>
      </c>
    </row>
    <row r="292" spans="1:9" ht="30" customHeight="1" x14ac:dyDescent="0.25">
      <c r="A292" s="132" t="s">
        <v>261</v>
      </c>
      <c r="B292" s="132" t="s">
        <v>260</v>
      </c>
      <c r="C292" s="132" t="s">
        <v>271</v>
      </c>
      <c r="D292" s="132" t="s">
        <v>272</v>
      </c>
      <c r="E292" s="132" t="s">
        <v>264</v>
      </c>
      <c r="F292" s="145" t="s">
        <v>265</v>
      </c>
      <c r="G292" s="133" t="s">
        <v>266</v>
      </c>
      <c r="H292" s="132" t="s">
        <v>251</v>
      </c>
      <c r="I292" s="132" t="s">
        <v>47</v>
      </c>
    </row>
    <row r="293" spans="1:9" ht="12.75" customHeight="1" x14ac:dyDescent="0.25">
      <c r="A293" s="56" t="s">
        <v>280</v>
      </c>
      <c r="B293" s="56" t="s">
        <v>268</v>
      </c>
      <c r="C293" s="56" t="s">
        <v>268</v>
      </c>
      <c r="D293" s="56" t="s">
        <v>268</v>
      </c>
      <c r="E293" s="56" t="s">
        <v>268</v>
      </c>
      <c r="F293" s="59" t="s">
        <v>268</v>
      </c>
      <c r="G293" s="58" t="s">
        <v>267</v>
      </c>
      <c r="H293" s="56" t="s">
        <v>267</v>
      </c>
      <c r="I293" s="56" t="s">
        <v>269</v>
      </c>
    </row>
    <row r="294" spans="1:9" ht="12.75" customHeight="1" x14ac:dyDescent="0.25">
      <c r="A294" s="157">
        <f>IF(B294="","",COUNTA($B$294:B294))</f>
        <v>1</v>
      </c>
      <c r="B294" s="69" t="s">
        <v>165</v>
      </c>
      <c r="C294" s="158" t="s">
        <v>168</v>
      </c>
      <c r="D294" s="158"/>
      <c r="E294" s="158"/>
      <c r="F294" s="158" t="s">
        <v>53</v>
      </c>
      <c r="G294" s="141">
        <v>10</v>
      </c>
      <c r="H294" s="142"/>
      <c r="I294" s="159"/>
    </row>
    <row r="295" spans="1:9" ht="12.75" customHeight="1" x14ac:dyDescent="0.25">
      <c r="A295" s="157">
        <v>2</v>
      </c>
      <c r="B295" s="69" t="s">
        <v>165</v>
      </c>
      <c r="C295" s="158" t="s">
        <v>169</v>
      </c>
      <c r="D295" s="158"/>
      <c r="E295" s="158"/>
      <c r="F295" s="158" t="s">
        <v>53</v>
      </c>
      <c r="G295" s="141">
        <v>5</v>
      </c>
      <c r="H295" s="142"/>
      <c r="I295" s="159"/>
    </row>
    <row r="296" spans="1:9" ht="12.75" customHeight="1" x14ac:dyDescent="0.25">
      <c r="A296" s="157">
        <v>3</v>
      </c>
      <c r="B296" s="69" t="s">
        <v>165</v>
      </c>
      <c r="C296" s="158" t="s">
        <v>23</v>
      </c>
      <c r="D296" s="158"/>
      <c r="E296" s="158"/>
      <c r="F296" s="158" t="s">
        <v>53</v>
      </c>
      <c r="G296" s="141">
        <v>2</v>
      </c>
      <c r="H296" s="142"/>
      <c r="I296" s="159" t="s">
        <v>375</v>
      </c>
    </row>
    <row r="297" spans="1:9" ht="12.75" customHeight="1" x14ac:dyDescent="0.25">
      <c r="A297" s="157">
        <v>4</v>
      </c>
      <c r="B297" s="69" t="s">
        <v>165</v>
      </c>
      <c r="C297" s="158" t="s">
        <v>167</v>
      </c>
      <c r="D297" s="158"/>
      <c r="E297" s="158"/>
      <c r="F297" s="158" t="s">
        <v>53</v>
      </c>
      <c r="G297" s="141">
        <v>1</v>
      </c>
      <c r="H297" s="142"/>
      <c r="I297" s="159"/>
    </row>
    <row r="298" spans="1:9" ht="12.75" customHeight="1" x14ac:dyDescent="0.25">
      <c r="A298" s="157" t="str">
        <f>IF(B298="","",COUNTA($B$294:B298))</f>
        <v/>
      </c>
      <c r="B298" s="69"/>
      <c r="C298" s="158"/>
      <c r="D298" s="158"/>
      <c r="E298" s="158"/>
      <c r="F298" s="158"/>
      <c r="G298" s="141"/>
      <c r="H298" s="142"/>
      <c r="I298" s="159"/>
    </row>
    <row r="299" spans="1:9" ht="12.75" customHeight="1" x14ac:dyDescent="0.25">
      <c r="A299" s="157" t="str">
        <f>IF(B299="","",COUNTA($B$294:B299))</f>
        <v/>
      </c>
      <c r="B299" s="69"/>
      <c r="C299" s="158"/>
      <c r="D299" s="158"/>
      <c r="E299" s="158"/>
      <c r="F299" s="158"/>
      <c r="G299" s="141"/>
      <c r="H299" s="142"/>
      <c r="I299" s="159"/>
    </row>
    <row r="300" spans="1:9" ht="12.75" customHeight="1" x14ac:dyDescent="0.25">
      <c r="A300" s="157" t="str">
        <f>IF(B300="","",COUNTA($B$294:B300))</f>
        <v/>
      </c>
      <c r="B300" s="69"/>
      <c r="C300" s="158"/>
      <c r="D300" s="158"/>
      <c r="E300" s="158"/>
      <c r="F300" s="158"/>
      <c r="G300" s="141"/>
      <c r="H300" s="142"/>
      <c r="I300" s="159"/>
    </row>
    <row r="301" spans="1:9" ht="12.75" customHeight="1" x14ac:dyDescent="0.25">
      <c r="A301" s="157" t="str">
        <f>IF(B301="","",COUNTA($B$294:B301))</f>
        <v/>
      </c>
      <c r="B301" s="69"/>
      <c r="C301" s="158"/>
      <c r="D301" s="158"/>
      <c r="E301" s="158"/>
      <c r="F301" s="158"/>
      <c r="G301" s="141"/>
      <c r="H301" s="142"/>
      <c r="I301" s="159"/>
    </row>
    <row r="302" spans="1:9" ht="12.75" customHeight="1" x14ac:dyDescent="0.25">
      <c r="A302" s="157" t="str">
        <f>IF(B302="","",COUNTA($B$294:B302))</f>
        <v/>
      </c>
      <c r="B302" s="69"/>
      <c r="C302" s="158"/>
      <c r="D302" s="158"/>
      <c r="E302" s="158"/>
      <c r="F302" s="158"/>
      <c r="G302" s="141"/>
      <c r="H302" s="142"/>
      <c r="I302" s="159"/>
    </row>
    <row r="303" spans="1:9" ht="12.75" customHeight="1" x14ac:dyDescent="0.25">
      <c r="A303" s="157" t="str">
        <f>IF(B303="","",COUNTA($B$294:B303))</f>
        <v/>
      </c>
      <c r="B303" s="69"/>
      <c r="C303" s="158"/>
      <c r="D303" s="158"/>
      <c r="E303" s="158"/>
      <c r="F303" s="158"/>
      <c r="G303" s="141"/>
      <c r="H303" s="142"/>
      <c r="I303" s="159"/>
    </row>
    <row r="304" spans="1:9" ht="12.75" customHeight="1" x14ac:dyDescent="0.25">
      <c r="A304" s="157" t="str">
        <f>IF(B304="","",COUNTA($B$294:B304))</f>
        <v/>
      </c>
      <c r="B304" s="69"/>
      <c r="C304" s="158"/>
      <c r="D304" s="158"/>
      <c r="E304" s="158"/>
      <c r="F304" s="158"/>
      <c r="G304" s="141"/>
      <c r="H304" s="142"/>
      <c r="I304" s="159"/>
    </row>
    <row r="305" spans="1:9" ht="12.75" customHeight="1" x14ac:dyDescent="0.25">
      <c r="A305" s="157" t="str">
        <f>IF(B305="","",COUNTA($B$294:B305))</f>
        <v/>
      </c>
      <c r="B305" s="69"/>
      <c r="C305" s="158"/>
      <c r="D305" s="158"/>
      <c r="E305" s="158"/>
      <c r="F305" s="158"/>
      <c r="G305" s="141"/>
      <c r="H305" s="142"/>
      <c r="I305" s="159"/>
    </row>
    <row r="306" spans="1:9" ht="12.75" customHeight="1" x14ac:dyDescent="0.25">
      <c r="A306" s="157" t="str">
        <f>IF(B306="","",COUNTA($B$294:B306))</f>
        <v/>
      </c>
      <c r="B306" s="69"/>
      <c r="C306" s="158"/>
      <c r="D306" s="158"/>
      <c r="E306" s="158"/>
      <c r="F306" s="158"/>
      <c r="G306" s="141"/>
      <c r="H306" s="142"/>
      <c r="I306" s="159"/>
    </row>
    <row r="307" spans="1:9" ht="12.75" customHeight="1" x14ac:dyDescent="0.25">
      <c r="A307" s="157" t="str">
        <f>IF(B307="","",COUNTA($B$294:B307))</f>
        <v/>
      </c>
      <c r="B307" s="69"/>
      <c r="C307" s="158"/>
      <c r="D307" s="158"/>
      <c r="E307" s="158"/>
      <c r="F307" s="158"/>
      <c r="G307" s="141"/>
      <c r="H307" s="142"/>
      <c r="I307" s="159"/>
    </row>
    <row r="308" spans="1:9" ht="12.75" customHeight="1" x14ac:dyDescent="0.25">
      <c r="A308" s="157" t="str">
        <f>IF(B308="","",COUNTA($B$294:B308))</f>
        <v/>
      </c>
      <c r="B308" s="69"/>
      <c r="C308" s="158"/>
      <c r="D308" s="158"/>
      <c r="E308" s="158"/>
      <c r="F308" s="158"/>
      <c r="G308" s="141"/>
      <c r="H308" s="142"/>
      <c r="I308" s="159"/>
    </row>
    <row r="309" spans="1:9" ht="12.75" customHeight="1" x14ac:dyDescent="0.25">
      <c r="A309" s="157" t="str">
        <f>IF(B309="","",COUNTA($B$294:B309))</f>
        <v/>
      </c>
      <c r="B309" s="69"/>
      <c r="C309" s="158"/>
      <c r="D309" s="158"/>
      <c r="E309" s="158"/>
      <c r="F309" s="158"/>
      <c r="G309" s="141"/>
      <c r="H309" s="142"/>
      <c r="I309" s="159"/>
    </row>
    <row r="310" spans="1:9" ht="12.75" customHeight="1" x14ac:dyDescent="0.25">
      <c r="A310" s="157" t="str">
        <f>IF(B310="","",COUNTA($B$294:B310))</f>
        <v/>
      </c>
      <c r="B310" s="69"/>
      <c r="C310" s="158"/>
      <c r="D310" s="158"/>
      <c r="E310" s="158"/>
      <c r="F310" s="158"/>
      <c r="G310" s="141"/>
      <c r="H310" s="142"/>
      <c r="I310" s="159"/>
    </row>
    <row r="311" spans="1:9" ht="12.75" customHeight="1" x14ac:dyDescent="0.25">
      <c r="A311" s="157" t="str">
        <f>IF(B311="","",COUNTA($B$294:B311))</f>
        <v/>
      </c>
      <c r="B311" s="69"/>
      <c r="C311" s="158"/>
      <c r="D311" s="158"/>
      <c r="E311" s="158"/>
      <c r="F311" s="158"/>
      <c r="G311" s="141"/>
      <c r="H311" s="142"/>
      <c r="I311" s="159"/>
    </row>
    <row r="312" spans="1:9" ht="12.75" customHeight="1" x14ac:dyDescent="0.25">
      <c r="A312" s="157" t="str">
        <f>IF(B312="","",COUNTA($B$294:B312))</f>
        <v/>
      </c>
      <c r="B312" s="69"/>
      <c r="C312" s="158"/>
      <c r="D312" s="158"/>
      <c r="E312" s="158"/>
      <c r="F312" s="158"/>
      <c r="G312" s="141"/>
      <c r="H312" s="142"/>
      <c r="I312" s="159"/>
    </row>
    <row r="313" spans="1:9" ht="12.75" customHeight="1" x14ac:dyDescent="0.25">
      <c r="A313" s="157" t="str">
        <f>IF(B313="","",COUNTA($B$294:B313))</f>
        <v/>
      </c>
      <c r="B313" s="69"/>
      <c r="C313" s="158"/>
      <c r="D313" s="158"/>
      <c r="E313" s="158"/>
      <c r="F313" s="158"/>
      <c r="G313" s="141"/>
      <c r="H313" s="142"/>
      <c r="I313" s="159"/>
    </row>
    <row r="314" spans="1:9" ht="12.75" customHeight="1" x14ac:dyDescent="0.25">
      <c r="A314" s="157" t="str">
        <f>IF(B314="","",COUNTA($B$294:B314))</f>
        <v/>
      </c>
      <c r="B314" s="69"/>
      <c r="C314" s="158"/>
      <c r="D314" s="158"/>
      <c r="E314" s="158"/>
      <c r="F314" s="158"/>
      <c r="G314" s="141"/>
      <c r="H314" s="142"/>
      <c r="I314" s="159"/>
    </row>
    <row r="315" spans="1:9" ht="12.75" customHeight="1" x14ac:dyDescent="0.25">
      <c r="A315" s="157" t="str">
        <f>IF(B315="","",COUNTA($B$294:B315))</f>
        <v/>
      </c>
      <c r="B315" s="69"/>
      <c r="C315" s="158"/>
      <c r="D315" s="158"/>
      <c r="E315" s="158"/>
      <c r="F315" s="158"/>
      <c r="G315" s="141"/>
      <c r="H315" s="142"/>
      <c r="I315" s="159"/>
    </row>
    <row r="316" spans="1:9" ht="12.75" customHeight="1" x14ac:dyDescent="0.25">
      <c r="A316" s="157" t="str">
        <f>IF(B316="","",COUNTA($B$294:B316))</f>
        <v/>
      </c>
      <c r="B316" s="69"/>
      <c r="C316" s="158"/>
      <c r="D316" s="158"/>
      <c r="E316" s="158"/>
      <c r="F316" s="158"/>
      <c r="G316" s="141"/>
      <c r="H316" s="142"/>
      <c r="I316" s="159"/>
    </row>
    <row r="317" spans="1:9" ht="12.75" customHeight="1" x14ac:dyDescent="0.25">
      <c r="A317" s="157" t="str">
        <f>IF(B317="","",COUNTA($B$294:B317))</f>
        <v/>
      </c>
      <c r="B317" s="69"/>
      <c r="C317" s="158"/>
      <c r="D317" s="158"/>
      <c r="E317" s="158"/>
      <c r="F317" s="158"/>
      <c r="G317" s="141"/>
      <c r="H317" s="142"/>
      <c r="I317" s="159"/>
    </row>
    <row r="318" spans="1:9" ht="12.75" customHeight="1" x14ac:dyDescent="0.25">
      <c r="A318" s="157" t="str">
        <f>IF(B318="","",COUNTA($B$294:B318))</f>
        <v/>
      </c>
      <c r="B318" s="69"/>
      <c r="C318" s="158"/>
      <c r="D318" s="158"/>
      <c r="E318" s="158"/>
      <c r="F318" s="158"/>
      <c r="G318" s="141"/>
      <c r="H318" s="142"/>
      <c r="I318" s="159"/>
    </row>
    <row r="319" spans="1:9" ht="12.75" customHeight="1" x14ac:dyDescent="0.25">
      <c r="A319" s="157" t="str">
        <f>IF(B319="","",COUNTA($B$294:B319))</f>
        <v/>
      </c>
      <c r="B319" s="69"/>
      <c r="C319" s="158"/>
      <c r="D319" s="158"/>
      <c r="E319" s="158"/>
      <c r="F319" s="158"/>
      <c r="G319" s="141"/>
      <c r="H319" s="142"/>
      <c r="I319" s="159"/>
    </row>
    <row r="320" spans="1:9" ht="12.75" customHeight="1" x14ac:dyDescent="0.25">
      <c r="A320" s="157" t="str">
        <f>IF(B320="","",COUNTA($B$294:B320))</f>
        <v/>
      </c>
      <c r="B320" s="69"/>
      <c r="C320" s="158"/>
      <c r="D320" s="158"/>
      <c r="E320" s="158"/>
      <c r="F320" s="158"/>
      <c r="G320" s="141"/>
      <c r="H320" s="142"/>
      <c r="I320" s="159"/>
    </row>
    <row r="321" spans="1:9" ht="12.75" customHeight="1" x14ac:dyDescent="0.25">
      <c r="A321" s="157" t="str">
        <f>IF(B321="","",COUNTA($B$294:B321))</f>
        <v/>
      </c>
      <c r="B321" s="69"/>
      <c r="C321" s="158"/>
      <c r="D321" s="158"/>
      <c r="E321" s="158"/>
      <c r="F321" s="158"/>
      <c r="G321" s="141"/>
      <c r="H321" s="142"/>
      <c r="I321" s="159"/>
    </row>
    <row r="322" spans="1:9" ht="12.75" customHeight="1" x14ac:dyDescent="0.25">
      <c r="A322" s="157" t="str">
        <f>IF(B322="","",COUNTA($B$294:B322))</f>
        <v/>
      </c>
      <c r="B322" s="69"/>
      <c r="C322" s="158"/>
      <c r="D322" s="158"/>
      <c r="E322" s="158"/>
      <c r="F322" s="158"/>
      <c r="G322" s="141"/>
      <c r="H322" s="142"/>
      <c r="I322" s="159"/>
    </row>
    <row r="323" spans="1:9" ht="12.75" customHeight="1" x14ac:dyDescent="0.25">
      <c r="A323" s="157" t="str">
        <f>IF(B323="","",COUNTA($B$294:B323))</f>
        <v/>
      </c>
      <c r="B323" s="69"/>
      <c r="C323" s="158"/>
      <c r="D323" s="158"/>
      <c r="E323" s="158"/>
      <c r="F323" s="158"/>
      <c r="G323" s="141"/>
      <c r="H323" s="142"/>
      <c r="I323" s="159"/>
    </row>
    <row r="324" spans="1:9" ht="12.75" customHeight="1" x14ac:dyDescent="0.25">
      <c r="A324" s="157" t="str">
        <f>IF(B324="","",COUNTA($B$294:B324))</f>
        <v/>
      </c>
      <c r="B324" s="69"/>
      <c r="C324" s="158"/>
      <c r="D324" s="158"/>
      <c r="E324" s="158"/>
      <c r="F324" s="158"/>
      <c r="G324" s="141"/>
      <c r="H324" s="142"/>
      <c r="I324" s="159"/>
    </row>
    <row r="325" spans="1:9" ht="12.75" customHeight="1" x14ac:dyDescent="0.25">
      <c r="A325" s="157" t="str">
        <f>IF(B325="","",COUNTA($B$294:B325))</f>
        <v/>
      </c>
      <c r="B325" s="69"/>
      <c r="C325" s="158"/>
      <c r="D325" s="158"/>
      <c r="E325" s="158"/>
      <c r="F325" s="158"/>
      <c r="G325" s="141"/>
      <c r="H325" s="142"/>
      <c r="I325" s="159"/>
    </row>
    <row r="326" spans="1:9" ht="12.75" customHeight="1" x14ac:dyDescent="0.25">
      <c r="A326" s="160" t="str">
        <f>IF(B326="","",COUNTA($B$294:B326))</f>
        <v/>
      </c>
      <c r="B326" s="69"/>
      <c r="C326" s="161"/>
      <c r="D326" s="161"/>
      <c r="E326" s="161"/>
      <c r="F326" s="161"/>
      <c r="G326" s="143"/>
      <c r="H326" s="144"/>
      <c r="I326" s="162"/>
    </row>
    <row r="328" spans="1:9" ht="20.100000000000001" customHeight="1" x14ac:dyDescent="0.25">
      <c r="A328" s="187"/>
      <c r="B328" s="187"/>
      <c r="C328" s="187"/>
      <c r="D328" s="187"/>
      <c r="E328" s="187"/>
      <c r="F328" s="187"/>
      <c r="G328" s="187"/>
      <c r="H328" s="187"/>
      <c r="I328" s="187"/>
    </row>
    <row r="329" spans="1:9" ht="20.100000000000001" customHeight="1" x14ac:dyDescent="0.25">
      <c r="A329" s="146">
        <v>7</v>
      </c>
      <c r="B329" s="151" t="s">
        <v>367</v>
      </c>
      <c r="C329" s="61"/>
      <c r="D329" s="85"/>
      <c r="E329" s="61"/>
      <c r="F329" s="61"/>
      <c r="G329" s="61"/>
      <c r="H329" s="61"/>
      <c r="I329" s="61"/>
    </row>
    <row r="330" spans="1:9" ht="12.75" customHeight="1" x14ac:dyDescent="0.25">
      <c r="A330" s="61"/>
      <c r="B330" s="54" t="s">
        <v>278</v>
      </c>
      <c r="C330" s="61"/>
      <c r="D330" s="86"/>
      <c r="E330" s="61"/>
      <c r="F330" s="61"/>
      <c r="G330" s="61"/>
      <c r="H330" s="61"/>
      <c r="I330" s="61"/>
    </row>
    <row r="331" spans="1:9" ht="12.75" customHeight="1" x14ac:dyDescent="0.25">
      <c r="A331" s="61"/>
      <c r="B331" s="60" t="s">
        <v>302</v>
      </c>
      <c r="C331" s="55" t="str">
        <f>IFERROR(INDEX(Инвентаризация!$B$52:$I$319,MATCH($B331,Инвентаризация!$B$52:$B$319,0),COLUMN()-1),"")</f>
        <v>Тип</v>
      </c>
      <c r="D331" s="55" t="str">
        <f>IFERROR(INDEX(Инвентаризация!$B$52:$I$319,MATCH($B331,Инвентаризация!$B$52:$B$319,0),COLUMN()-1),"")</f>
        <v>Нет характеристик</v>
      </c>
      <c r="E331" s="55" t="str">
        <f>IFERROR(INDEX(Инвентаризация!$B$52:$I$319,MATCH($B331,Инвентаризация!$B$52:$B$319,0),COLUMN()-1),"")</f>
        <v>Нет характеристик</v>
      </c>
      <c r="F331" s="55" t="str">
        <f>IFERROR(INDEX(Инвентаризация!$B$52:$I$319,MATCH($B331,Инвентаризация!$B$52:$B$319,0),COLUMN()-1),"")</f>
        <v>Состояние</v>
      </c>
      <c r="G331" s="55" t="str">
        <f>IFERROR(INDEX(Инвентаризация!$B$52:$I$319,MATCH($B331,Инвентаризация!$B$52:$B$319,0),COLUMN()-1),"")</f>
        <v>Год постройки</v>
      </c>
      <c r="H331" s="55" t="str">
        <f>IFERROR(INDEX(Инвентаризация!$B$52:$I$319,MATCH($B331,Инвентаризация!$B$52:$B$319,0),COLUMN()-1),"")</f>
        <v>Площадь, кв. м</v>
      </c>
      <c r="I331" s="55" t="str">
        <f>IFERROR(INDEX(Инвентаризация!$B$52:$I$319,MATCH($B331,Инвентаризация!$B$52:$B$319,0),COLUMN()-1),"")</f>
        <v>Комментарии</v>
      </c>
    </row>
    <row r="333" spans="1:9" ht="30" customHeight="1" x14ac:dyDescent="0.25">
      <c r="A333" s="132" t="s">
        <v>261</v>
      </c>
      <c r="B333" s="132" t="s">
        <v>260</v>
      </c>
      <c r="C333" s="132" t="s">
        <v>271</v>
      </c>
      <c r="D333" s="132" t="s">
        <v>272</v>
      </c>
      <c r="E333" s="132" t="s">
        <v>264</v>
      </c>
      <c r="F333" s="152" t="s">
        <v>265</v>
      </c>
      <c r="G333" s="133" t="s">
        <v>368</v>
      </c>
      <c r="H333" s="132" t="s">
        <v>369</v>
      </c>
      <c r="I333" s="132" t="s">
        <v>47</v>
      </c>
    </row>
    <row r="334" spans="1:9" ht="12.75" customHeight="1" x14ac:dyDescent="0.25">
      <c r="A334" s="56" t="s">
        <v>280</v>
      </c>
      <c r="B334" s="56" t="s">
        <v>268</v>
      </c>
      <c r="C334" s="56" t="s">
        <v>268</v>
      </c>
      <c r="D334" s="56" t="s">
        <v>268</v>
      </c>
      <c r="E334" s="56" t="s">
        <v>268</v>
      </c>
      <c r="F334" s="57" t="s">
        <v>268</v>
      </c>
      <c r="G334" s="58" t="s">
        <v>267</v>
      </c>
      <c r="H334" s="56" t="s">
        <v>267</v>
      </c>
      <c r="I334" s="56" t="s">
        <v>269</v>
      </c>
    </row>
    <row r="335" spans="1:9" ht="12.75" customHeight="1" x14ac:dyDescent="0.25">
      <c r="A335" s="157">
        <f>IF(B335="","",COUNTA($B335:B$335))</f>
        <v>1</v>
      </c>
      <c r="B335" s="69" t="s">
        <v>283</v>
      </c>
      <c r="C335" s="158" t="s">
        <v>284</v>
      </c>
      <c r="D335" s="158"/>
      <c r="E335" s="158"/>
      <c r="F335" s="158" t="s">
        <v>286</v>
      </c>
      <c r="G335" s="141">
        <v>1975</v>
      </c>
      <c r="H335" s="142">
        <v>1248</v>
      </c>
      <c r="I335" s="159" t="s">
        <v>376</v>
      </c>
    </row>
    <row r="336" spans="1:9" ht="12.75" customHeight="1" x14ac:dyDescent="0.25">
      <c r="A336" s="157">
        <v>2</v>
      </c>
      <c r="B336" s="69" t="s">
        <v>283</v>
      </c>
      <c r="C336" s="158" t="s">
        <v>284</v>
      </c>
      <c r="D336" s="158"/>
      <c r="E336" s="158"/>
      <c r="F336" s="158" t="s">
        <v>286</v>
      </c>
      <c r="G336" s="141">
        <v>1979</v>
      </c>
      <c r="H336" s="142">
        <v>1290</v>
      </c>
      <c r="I336" s="159" t="s">
        <v>377</v>
      </c>
    </row>
    <row r="337" spans="1:9" ht="12.75" customHeight="1" x14ac:dyDescent="0.25">
      <c r="A337" s="157">
        <v>3</v>
      </c>
      <c r="B337" s="69" t="s">
        <v>283</v>
      </c>
      <c r="C337" s="158" t="s">
        <v>284</v>
      </c>
      <c r="D337" s="158"/>
      <c r="E337" s="158"/>
      <c r="F337" s="158" t="s">
        <v>286</v>
      </c>
      <c r="G337" s="165">
        <v>1977</v>
      </c>
      <c r="H337" s="166">
        <v>865</v>
      </c>
      <c r="I337" s="159" t="s">
        <v>378</v>
      </c>
    </row>
    <row r="338" spans="1:9" ht="12.75" customHeight="1" x14ac:dyDescent="0.25">
      <c r="A338" s="157">
        <v>4</v>
      </c>
      <c r="B338" s="69" t="s">
        <v>283</v>
      </c>
      <c r="C338" s="158" t="s">
        <v>284</v>
      </c>
      <c r="D338" s="158"/>
      <c r="E338" s="158"/>
      <c r="F338" s="158" t="s">
        <v>286</v>
      </c>
      <c r="G338" s="141">
        <v>1978</v>
      </c>
      <c r="H338" s="142">
        <v>854</v>
      </c>
      <c r="I338" s="159" t="s">
        <v>379</v>
      </c>
    </row>
    <row r="339" spans="1:9" ht="12.75" customHeight="1" x14ac:dyDescent="0.25">
      <c r="A339" s="157">
        <v>5</v>
      </c>
      <c r="B339" s="69" t="s">
        <v>302</v>
      </c>
      <c r="C339" s="158" t="s">
        <v>293</v>
      </c>
      <c r="D339" s="158"/>
      <c r="E339" s="158"/>
      <c r="F339" s="158" t="s">
        <v>286</v>
      </c>
      <c r="G339" s="141">
        <v>1975</v>
      </c>
      <c r="H339" s="142">
        <v>35</v>
      </c>
      <c r="I339" s="159"/>
    </row>
    <row r="340" spans="1:9" ht="12.75" customHeight="1" x14ac:dyDescent="0.25">
      <c r="A340" s="157"/>
      <c r="B340" s="69"/>
      <c r="C340" s="158"/>
      <c r="D340" s="158"/>
      <c r="E340" s="158"/>
      <c r="F340" s="158"/>
      <c r="G340" s="141"/>
      <c r="H340" s="142"/>
      <c r="I340" s="159"/>
    </row>
    <row r="341" spans="1:9" ht="12.75" customHeight="1" x14ac:dyDescent="0.25">
      <c r="A341" s="157" t="str">
        <f>IF(B341="","",COUNTA($B$335:B341))</f>
        <v/>
      </c>
      <c r="B341" s="69"/>
      <c r="C341" s="158"/>
      <c r="D341" s="158"/>
      <c r="E341" s="158"/>
      <c r="F341" s="158"/>
      <c r="G341" s="141"/>
      <c r="H341" s="142"/>
      <c r="I341" s="159"/>
    </row>
    <row r="342" spans="1:9" ht="12.75" customHeight="1" x14ac:dyDescent="0.25">
      <c r="A342" s="157" t="str">
        <f>IF(B342="","",COUNTA($B$335:B342))</f>
        <v/>
      </c>
      <c r="B342" s="69"/>
      <c r="C342" s="158"/>
      <c r="D342" s="158"/>
      <c r="E342" s="158"/>
      <c r="F342" s="158"/>
      <c r="G342" s="141"/>
      <c r="H342" s="142"/>
      <c r="I342" s="159"/>
    </row>
    <row r="343" spans="1:9" ht="12.75" customHeight="1" x14ac:dyDescent="0.25">
      <c r="A343" s="157" t="str">
        <f>IF(B343="","",COUNTA($B$335:B343))</f>
        <v/>
      </c>
      <c r="B343" s="69"/>
      <c r="C343" s="158"/>
      <c r="D343" s="158"/>
      <c r="E343" s="158"/>
      <c r="F343" s="158"/>
      <c r="G343" s="141"/>
      <c r="H343" s="142"/>
      <c r="I343" s="159"/>
    </row>
    <row r="344" spans="1:9" ht="12.75" customHeight="1" x14ac:dyDescent="0.25">
      <c r="A344" s="157" t="str">
        <f>IF(B344="","",COUNTA($B$335:B344))</f>
        <v/>
      </c>
      <c r="B344" s="69"/>
      <c r="C344" s="158"/>
      <c r="D344" s="158"/>
      <c r="E344" s="158"/>
      <c r="F344" s="158"/>
      <c r="G344" s="141"/>
      <c r="H344" s="142"/>
      <c r="I344" s="159"/>
    </row>
    <row r="345" spans="1:9" ht="12.75" customHeight="1" x14ac:dyDescent="0.25">
      <c r="A345" s="157" t="str">
        <f>IF(B345="","",COUNTA($B$335:B345))</f>
        <v/>
      </c>
      <c r="B345" s="69"/>
      <c r="C345" s="158"/>
      <c r="D345" s="158"/>
      <c r="E345" s="158"/>
      <c r="F345" s="158"/>
      <c r="G345" s="141"/>
      <c r="H345" s="142"/>
      <c r="I345" s="159"/>
    </row>
    <row r="346" spans="1:9" ht="12.75" customHeight="1" x14ac:dyDescent="0.25">
      <c r="A346" s="157" t="str">
        <f>IF(B346="","",COUNTA($B$335:B346))</f>
        <v/>
      </c>
      <c r="B346" s="69"/>
      <c r="C346" s="158"/>
      <c r="D346" s="158"/>
      <c r="E346" s="158"/>
      <c r="F346" s="158"/>
      <c r="G346" s="141"/>
      <c r="H346" s="142"/>
      <c r="I346" s="159"/>
    </row>
    <row r="347" spans="1:9" ht="12.75" customHeight="1" x14ac:dyDescent="0.25">
      <c r="A347" s="157" t="str">
        <f>IF(B347="","",COUNTA($B$335:B347))</f>
        <v/>
      </c>
      <c r="B347" s="69"/>
      <c r="C347" s="158"/>
      <c r="D347" s="158"/>
      <c r="E347" s="158"/>
      <c r="F347" s="158"/>
      <c r="G347" s="141"/>
      <c r="H347" s="142"/>
      <c r="I347" s="159"/>
    </row>
    <row r="348" spans="1:9" ht="12.75" customHeight="1" x14ac:dyDescent="0.25">
      <c r="A348" s="157" t="str">
        <f>IF(B348="","",COUNTA($B$335:B348))</f>
        <v/>
      </c>
      <c r="B348" s="69"/>
      <c r="C348" s="158"/>
      <c r="D348" s="158"/>
      <c r="E348" s="158"/>
      <c r="F348" s="158"/>
      <c r="G348" s="141"/>
      <c r="H348" s="142"/>
      <c r="I348" s="159"/>
    </row>
    <row r="349" spans="1:9" ht="12.75" customHeight="1" x14ac:dyDescent="0.25">
      <c r="A349" s="157" t="str">
        <f>IF(B349="","",COUNTA($B$335:B349))</f>
        <v/>
      </c>
      <c r="B349" s="69"/>
      <c r="C349" s="158"/>
      <c r="D349" s="158"/>
      <c r="E349" s="158"/>
      <c r="F349" s="158"/>
      <c r="G349" s="141"/>
      <c r="H349" s="142"/>
      <c r="I349" s="159"/>
    </row>
    <row r="350" spans="1:9" ht="12.75" customHeight="1" x14ac:dyDescent="0.25">
      <c r="A350" s="157" t="str">
        <f>IF(B350="","",COUNTA($B$335:B350))</f>
        <v/>
      </c>
      <c r="B350" s="69"/>
      <c r="C350" s="158"/>
      <c r="D350" s="158"/>
      <c r="E350" s="158"/>
      <c r="F350" s="158"/>
      <c r="G350" s="141"/>
      <c r="H350" s="142"/>
      <c r="I350" s="159"/>
    </row>
    <row r="351" spans="1:9" ht="12.75" customHeight="1" x14ac:dyDescent="0.25">
      <c r="A351" s="157" t="str">
        <f>IF(B351="","",COUNTA($B$335:B351))</f>
        <v/>
      </c>
      <c r="B351" s="69"/>
      <c r="C351" s="158"/>
      <c r="D351" s="158"/>
      <c r="E351" s="158"/>
      <c r="F351" s="158"/>
      <c r="G351" s="141"/>
      <c r="H351" s="142"/>
      <c r="I351" s="159"/>
    </row>
    <row r="352" spans="1:9" ht="12.75" customHeight="1" x14ac:dyDescent="0.25">
      <c r="A352" s="157" t="str">
        <f>IF(B352="","",COUNTA($B$335:B352))</f>
        <v/>
      </c>
      <c r="B352" s="69"/>
      <c r="C352" s="158"/>
      <c r="D352" s="158"/>
      <c r="E352" s="158"/>
      <c r="F352" s="158"/>
      <c r="G352" s="141"/>
      <c r="H352" s="142"/>
      <c r="I352" s="159"/>
    </row>
    <row r="353" spans="1:9" ht="12.75" customHeight="1" x14ac:dyDescent="0.25">
      <c r="A353" s="157" t="str">
        <f>IF(B353="","",COUNTA($B$335:B353))</f>
        <v/>
      </c>
      <c r="B353" s="69"/>
      <c r="C353" s="158"/>
      <c r="D353" s="158"/>
      <c r="E353" s="158"/>
      <c r="F353" s="158"/>
      <c r="G353" s="141"/>
      <c r="H353" s="142"/>
      <c r="I353" s="159"/>
    </row>
    <row r="354" spans="1:9" ht="12.75" customHeight="1" x14ac:dyDescent="0.25">
      <c r="A354" s="157" t="str">
        <f>IF(B354="","",COUNTA($B$335:B354))</f>
        <v/>
      </c>
      <c r="B354" s="69"/>
      <c r="C354" s="158"/>
      <c r="D354" s="158"/>
      <c r="E354" s="158"/>
      <c r="F354" s="158"/>
      <c r="G354" s="141"/>
      <c r="H354" s="142"/>
      <c r="I354" s="159"/>
    </row>
    <row r="355" spans="1:9" ht="12.75" customHeight="1" x14ac:dyDescent="0.25">
      <c r="A355" s="157" t="str">
        <f>IF(B355="","",COUNTA($B$335:B355))</f>
        <v/>
      </c>
      <c r="B355" s="69"/>
      <c r="C355" s="158"/>
      <c r="D355" s="158"/>
      <c r="E355" s="158"/>
      <c r="F355" s="158"/>
      <c r="G355" s="141"/>
      <c r="H355" s="142"/>
      <c r="I355" s="159"/>
    </row>
    <row r="356" spans="1:9" ht="12.75" customHeight="1" x14ac:dyDescent="0.25">
      <c r="A356" s="157" t="str">
        <f>IF(B356="","",COUNTA($B$335:B356))</f>
        <v/>
      </c>
      <c r="B356" s="69"/>
      <c r="C356" s="158"/>
      <c r="D356" s="158"/>
      <c r="E356" s="158"/>
      <c r="F356" s="158"/>
      <c r="G356" s="141"/>
      <c r="H356" s="142"/>
      <c r="I356" s="159"/>
    </row>
    <row r="357" spans="1:9" ht="12.75" customHeight="1" x14ac:dyDescent="0.25">
      <c r="A357" s="157" t="str">
        <f>IF(B357="","",COUNTA($B$335:B357))</f>
        <v/>
      </c>
      <c r="B357" s="69"/>
      <c r="C357" s="158"/>
      <c r="D357" s="158"/>
      <c r="E357" s="158"/>
      <c r="F357" s="158"/>
      <c r="G357" s="141"/>
      <c r="H357" s="142"/>
      <c r="I357" s="159"/>
    </row>
    <row r="358" spans="1:9" ht="12.75" customHeight="1" x14ac:dyDescent="0.25">
      <c r="A358" s="157" t="str">
        <f>IF(B358="","",COUNTA($B$335:B358))</f>
        <v/>
      </c>
      <c r="B358" s="69"/>
      <c r="C358" s="158"/>
      <c r="D358" s="158"/>
      <c r="E358" s="158"/>
      <c r="F358" s="158"/>
      <c r="G358" s="141"/>
      <c r="H358" s="142"/>
      <c r="I358" s="159"/>
    </row>
    <row r="359" spans="1:9" ht="12.75" customHeight="1" x14ac:dyDescent="0.25">
      <c r="A359" s="157" t="str">
        <f>IF(B359="","",COUNTA($B$335:B359))</f>
        <v/>
      </c>
      <c r="B359" s="69"/>
      <c r="C359" s="158"/>
      <c r="D359" s="158"/>
      <c r="E359" s="158"/>
      <c r="F359" s="158"/>
      <c r="G359" s="141"/>
      <c r="H359" s="142"/>
      <c r="I359" s="159"/>
    </row>
    <row r="360" spans="1:9" ht="12.75" customHeight="1" x14ac:dyDescent="0.25">
      <c r="A360" s="157" t="str">
        <f>IF(B360="","",COUNTA($B$335:B360))</f>
        <v/>
      </c>
      <c r="B360" s="69"/>
      <c r="C360" s="158"/>
      <c r="D360" s="158"/>
      <c r="E360" s="158"/>
      <c r="F360" s="158"/>
      <c r="G360" s="141"/>
      <c r="H360" s="142"/>
      <c r="I360" s="159"/>
    </row>
    <row r="361" spans="1:9" ht="12.75" customHeight="1" x14ac:dyDescent="0.25">
      <c r="A361" s="157" t="str">
        <f>IF(B361="","",COUNTA($B$335:B361))</f>
        <v/>
      </c>
      <c r="B361" s="69"/>
      <c r="C361" s="158"/>
      <c r="D361" s="158"/>
      <c r="E361" s="158"/>
      <c r="F361" s="158"/>
      <c r="G361" s="141"/>
      <c r="H361" s="142"/>
      <c r="I361" s="159"/>
    </row>
    <row r="362" spans="1:9" ht="12.75" customHeight="1" x14ac:dyDescent="0.25">
      <c r="A362" s="157" t="str">
        <f>IF(B362="","",COUNTA($B$335:B362))</f>
        <v/>
      </c>
      <c r="B362" s="69"/>
      <c r="C362" s="158"/>
      <c r="D362" s="158"/>
      <c r="E362" s="158"/>
      <c r="F362" s="158"/>
      <c r="G362" s="141"/>
      <c r="H362" s="142"/>
      <c r="I362" s="159"/>
    </row>
    <row r="363" spans="1:9" ht="12.75" customHeight="1" x14ac:dyDescent="0.25">
      <c r="A363" s="157" t="str">
        <f>IF(B363="","",COUNTA($B$335:B363))</f>
        <v/>
      </c>
      <c r="B363" s="69"/>
      <c r="C363" s="158"/>
      <c r="D363" s="158"/>
      <c r="E363" s="158"/>
      <c r="F363" s="158"/>
      <c r="G363" s="141"/>
      <c r="H363" s="142"/>
      <c r="I363" s="159"/>
    </row>
    <row r="364" spans="1:9" ht="12.75" customHeight="1" x14ac:dyDescent="0.25">
      <c r="A364" s="157" t="str">
        <f>IF(B364="","",COUNTA($B$335:B364))</f>
        <v/>
      </c>
      <c r="B364" s="69"/>
      <c r="C364" s="158"/>
      <c r="D364" s="158"/>
      <c r="E364" s="158"/>
      <c r="F364" s="158"/>
      <c r="G364" s="141"/>
      <c r="H364" s="142"/>
      <c r="I364" s="159"/>
    </row>
    <row r="365" spans="1:9" ht="12.75" customHeight="1" x14ac:dyDescent="0.25">
      <c r="A365" s="157" t="str">
        <f>IF(B365="","",COUNTA($B$335:B365))</f>
        <v/>
      </c>
      <c r="B365" s="69"/>
      <c r="C365" s="158"/>
      <c r="D365" s="158"/>
      <c r="E365" s="158"/>
      <c r="F365" s="158"/>
      <c r="G365" s="141"/>
      <c r="H365" s="142"/>
      <c r="I365" s="159"/>
    </row>
    <row r="366" spans="1:9" ht="12.75" customHeight="1" x14ac:dyDescent="0.25">
      <c r="A366" s="157" t="str">
        <f>IF(B366="","",COUNTA($B$335:B366))</f>
        <v/>
      </c>
      <c r="B366" s="69"/>
      <c r="C366" s="158"/>
      <c r="D366" s="158"/>
      <c r="E366" s="158"/>
      <c r="F366" s="158"/>
      <c r="G366" s="141"/>
      <c r="H366" s="142"/>
      <c r="I366" s="159"/>
    </row>
    <row r="367" spans="1:9" ht="12.75" customHeight="1" x14ac:dyDescent="0.25">
      <c r="A367" s="160" t="str">
        <f>IF(B367="","",COUNTA($B$335:B367))</f>
        <v/>
      </c>
      <c r="B367" s="69"/>
      <c r="C367" s="161"/>
      <c r="D367" s="161"/>
      <c r="E367" s="161"/>
      <c r="F367" s="161"/>
      <c r="G367" s="143"/>
      <c r="H367" s="144"/>
      <c r="I367" s="162"/>
    </row>
    <row r="368" spans="1:9" ht="12.75" customHeight="1" x14ac:dyDescent="0.25">
      <c r="A368" s="124"/>
    </row>
    <row r="369" spans="1:9" ht="20.100000000000001" customHeight="1" x14ac:dyDescent="0.25">
      <c r="A369" s="188" t="s">
        <v>335</v>
      </c>
      <c r="B369" s="188"/>
      <c r="C369" s="188"/>
      <c r="D369" s="188"/>
      <c r="E369" s="188"/>
      <c r="F369" s="188"/>
      <c r="G369" s="188"/>
      <c r="H369" s="188"/>
      <c r="I369" s="188"/>
    </row>
    <row r="370" spans="1:9" s="28" customFormat="1" ht="20.100000000000001" customHeight="1" x14ac:dyDescent="0.25">
      <c r="A370" s="146">
        <v>8</v>
      </c>
      <c r="B370" s="153"/>
      <c r="C370" s="153"/>
      <c r="D370" s="153"/>
      <c r="E370" s="153"/>
      <c r="F370" s="153"/>
      <c r="G370" s="153"/>
      <c r="H370" s="153"/>
      <c r="I370" s="153"/>
    </row>
    <row r="371" spans="1:9" ht="12.75" customHeight="1" x14ac:dyDescent="0.25">
      <c r="A371" s="124"/>
      <c r="C371" s="131"/>
    </row>
    <row r="372" spans="1:9" ht="30" customHeight="1" x14ac:dyDescent="0.25">
      <c r="A372" s="132" t="s">
        <v>261</v>
      </c>
      <c r="B372" s="132" t="s">
        <v>337</v>
      </c>
      <c r="C372" s="132" t="s">
        <v>260</v>
      </c>
      <c r="D372" s="132" t="s">
        <v>351</v>
      </c>
      <c r="E372" s="132" t="s">
        <v>338</v>
      </c>
      <c r="F372" s="132" t="s">
        <v>329</v>
      </c>
      <c r="G372" s="133" t="s">
        <v>349</v>
      </c>
      <c r="H372" s="132" t="s">
        <v>350</v>
      </c>
      <c r="I372" s="132" t="s">
        <v>47</v>
      </c>
    </row>
    <row r="373" spans="1:9" ht="12.75" customHeight="1" x14ac:dyDescent="0.25">
      <c r="A373" s="157">
        <f>IF(B373="","",COUNTA($B$373:B373))</f>
        <v>1</v>
      </c>
      <c r="B373" s="51" t="s">
        <v>173</v>
      </c>
      <c r="C373" s="51" t="s">
        <v>172</v>
      </c>
      <c r="D373" s="51" t="s">
        <v>344</v>
      </c>
      <c r="E373" s="136" t="s">
        <v>339</v>
      </c>
      <c r="F373" s="137">
        <v>1758</v>
      </c>
      <c r="G373" s="137">
        <v>1554.42</v>
      </c>
      <c r="H373" s="138">
        <f>IF(G373="","",F373*G373)</f>
        <v>2732670.3600000003</v>
      </c>
      <c r="I373" s="136"/>
    </row>
    <row r="374" spans="1:9" ht="12.75" customHeight="1" x14ac:dyDescent="0.25">
      <c r="A374" s="157">
        <v>2</v>
      </c>
      <c r="B374" s="51" t="s">
        <v>192</v>
      </c>
      <c r="C374" s="51" t="s">
        <v>204</v>
      </c>
      <c r="D374" s="51" t="s">
        <v>344</v>
      </c>
      <c r="E374" s="167" t="s">
        <v>339</v>
      </c>
      <c r="F374" s="137">
        <v>631</v>
      </c>
      <c r="G374" s="168">
        <v>1554.42</v>
      </c>
      <c r="H374" s="138">
        <f>IF(G374="","",F374*G374)</f>
        <v>980839.02</v>
      </c>
      <c r="I374" s="136"/>
    </row>
    <row r="375" spans="1:9" ht="12.75" customHeight="1" x14ac:dyDescent="0.25">
      <c r="A375" s="157">
        <v>3</v>
      </c>
      <c r="B375" s="51" t="s">
        <v>173</v>
      </c>
      <c r="C375" s="51" t="s">
        <v>174</v>
      </c>
      <c r="D375" s="51" t="s">
        <v>344</v>
      </c>
      <c r="E375" s="136" t="s">
        <v>373</v>
      </c>
      <c r="F375" s="137">
        <v>10</v>
      </c>
      <c r="G375" s="137">
        <v>19818</v>
      </c>
      <c r="H375" s="138">
        <f t="shared" ref="H375:H407" si="0">IF(G375="","",F375*G375)</f>
        <v>198180</v>
      </c>
      <c r="I375" s="136"/>
    </row>
    <row r="376" spans="1:9" ht="12.75" customHeight="1" x14ac:dyDescent="0.25">
      <c r="A376" s="157">
        <v>4</v>
      </c>
      <c r="B376" s="51" t="s">
        <v>173</v>
      </c>
      <c r="C376" s="51" t="s">
        <v>176</v>
      </c>
      <c r="D376" s="51" t="s">
        <v>346</v>
      </c>
      <c r="E376" s="136" t="s">
        <v>373</v>
      </c>
      <c r="F376" s="137">
        <v>10</v>
      </c>
      <c r="G376" s="137">
        <v>19333.71</v>
      </c>
      <c r="H376" s="138">
        <f t="shared" si="0"/>
        <v>193337.09999999998</v>
      </c>
      <c r="I376" s="136"/>
    </row>
    <row r="377" spans="1:9" ht="12.75" customHeight="1" x14ac:dyDescent="0.25">
      <c r="A377" s="157">
        <f>IF(B377="","",COUNTA($B$373:B377))</f>
        <v>5</v>
      </c>
      <c r="B377" s="51" t="s">
        <v>173</v>
      </c>
      <c r="C377" s="51" t="s">
        <v>177</v>
      </c>
      <c r="D377" s="51" t="s">
        <v>346</v>
      </c>
      <c r="E377" s="136" t="s">
        <v>373</v>
      </c>
      <c r="F377" s="137">
        <v>6</v>
      </c>
      <c r="G377" s="137">
        <v>7643.56</v>
      </c>
      <c r="H377" s="138">
        <f t="shared" si="0"/>
        <v>45861.36</v>
      </c>
      <c r="I377" s="136"/>
    </row>
    <row r="378" spans="1:9" ht="12.75" customHeight="1" x14ac:dyDescent="0.25">
      <c r="A378" s="157">
        <v>6</v>
      </c>
      <c r="B378" s="51" t="s">
        <v>44</v>
      </c>
      <c r="C378" s="51" t="s">
        <v>24</v>
      </c>
      <c r="D378" s="51" t="s">
        <v>346</v>
      </c>
      <c r="E378" s="136" t="s">
        <v>373</v>
      </c>
      <c r="F378" s="137">
        <v>10</v>
      </c>
      <c r="G378" s="137">
        <v>11752.47</v>
      </c>
      <c r="H378" s="138">
        <f t="shared" si="0"/>
        <v>117524.7</v>
      </c>
      <c r="I378" s="136"/>
    </row>
    <row r="379" spans="1:9" ht="12.75" customHeight="1" x14ac:dyDescent="0.25">
      <c r="A379" s="157">
        <v>7</v>
      </c>
      <c r="B379" s="51" t="s">
        <v>44</v>
      </c>
      <c r="C379" s="51" t="s">
        <v>35</v>
      </c>
      <c r="D379" s="51" t="s">
        <v>346</v>
      </c>
      <c r="E379" s="136" t="s">
        <v>373</v>
      </c>
      <c r="F379" s="137">
        <v>15</v>
      </c>
      <c r="G379" s="137">
        <v>712.27</v>
      </c>
      <c r="H379" s="138">
        <f t="shared" si="0"/>
        <v>10684.05</v>
      </c>
      <c r="I379" s="136"/>
    </row>
    <row r="380" spans="1:9" ht="12.75" customHeight="1" x14ac:dyDescent="0.25">
      <c r="A380" s="157">
        <v>8</v>
      </c>
      <c r="B380" s="51" t="s">
        <v>197</v>
      </c>
      <c r="C380" s="51" t="s">
        <v>59</v>
      </c>
      <c r="D380" s="51" t="s">
        <v>346</v>
      </c>
      <c r="E380" s="167" t="s">
        <v>339</v>
      </c>
      <c r="F380" s="137">
        <v>1110</v>
      </c>
      <c r="G380" s="137">
        <v>5941.89</v>
      </c>
      <c r="H380" s="138">
        <f t="shared" si="0"/>
        <v>6595497.9000000004</v>
      </c>
      <c r="I380" s="136"/>
    </row>
    <row r="381" spans="1:9" ht="12.75" customHeight="1" x14ac:dyDescent="0.25">
      <c r="A381" s="157">
        <v>9</v>
      </c>
      <c r="B381" s="51" t="s">
        <v>192</v>
      </c>
      <c r="C381" s="51" t="s">
        <v>206</v>
      </c>
      <c r="D381" s="51" t="s">
        <v>346</v>
      </c>
      <c r="E381" s="167" t="s">
        <v>339</v>
      </c>
      <c r="F381" s="137">
        <v>816</v>
      </c>
      <c r="G381" s="168">
        <v>1176.8</v>
      </c>
      <c r="H381" s="138">
        <f t="shared" si="0"/>
        <v>960268.79999999993</v>
      </c>
      <c r="I381" s="136"/>
    </row>
    <row r="382" spans="1:9" ht="12.75" customHeight="1" x14ac:dyDescent="0.25">
      <c r="A382" s="157">
        <v>10</v>
      </c>
      <c r="B382" s="51" t="s">
        <v>44</v>
      </c>
      <c r="C382" s="51" t="s">
        <v>0</v>
      </c>
      <c r="D382" s="51" t="s">
        <v>344</v>
      </c>
      <c r="E382" s="167" t="s">
        <v>339</v>
      </c>
      <c r="F382" s="137">
        <v>516</v>
      </c>
      <c r="G382" s="137">
        <v>161.03</v>
      </c>
      <c r="H382" s="138">
        <f>IF(G382="","",F382*G382)</f>
        <v>83091.48</v>
      </c>
      <c r="I382" s="136"/>
    </row>
    <row r="383" spans="1:9" ht="12.75" customHeight="1" x14ac:dyDescent="0.25">
      <c r="A383" s="157">
        <v>11</v>
      </c>
      <c r="B383" s="51" t="s">
        <v>192</v>
      </c>
      <c r="C383" s="51" t="s">
        <v>158</v>
      </c>
      <c r="D383" s="51" t="s">
        <v>346</v>
      </c>
      <c r="E383" s="136" t="s">
        <v>380</v>
      </c>
      <c r="F383" s="137">
        <v>185</v>
      </c>
      <c r="G383" s="168">
        <v>1616.95</v>
      </c>
      <c r="H383" s="138">
        <f t="shared" si="0"/>
        <v>299135.75</v>
      </c>
      <c r="I383" s="136"/>
    </row>
    <row r="384" spans="1:9" ht="12.75" customHeight="1" x14ac:dyDescent="0.25">
      <c r="A384" s="157">
        <v>12</v>
      </c>
      <c r="B384" s="51" t="s">
        <v>44</v>
      </c>
      <c r="C384" s="51" t="s">
        <v>24</v>
      </c>
      <c r="D384" s="51" t="s">
        <v>346</v>
      </c>
      <c r="E384" s="167" t="s">
        <v>373</v>
      </c>
      <c r="F384" s="137">
        <v>4</v>
      </c>
      <c r="G384" s="137">
        <v>11574.41</v>
      </c>
      <c r="H384" s="138">
        <f t="shared" si="0"/>
        <v>46297.64</v>
      </c>
      <c r="I384" s="136"/>
    </row>
    <row r="385" spans="1:9" ht="12.75" customHeight="1" x14ac:dyDescent="0.25">
      <c r="A385" s="157"/>
      <c r="B385" s="51"/>
      <c r="C385" s="51"/>
      <c r="D385" s="51"/>
      <c r="E385" s="136"/>
      <c r="F385" s="137"/>
      <c r="G385" s="137"/>
      <c r="H385" s="138" t="str">
        <f t="shared" si="0"/>
        <v/>
      </c>
      <c r="I385" s="136"/>
    </row>
    <row r="386" spans="1:9" ht="12.75" customHeight="1" x14ac:dyDescent="0.25">
      <c r="A386" s="157" t="str">
        <f>IF(B386="","",COUNTA($B$373:B386))</f>
        <v/>
      </c>
      <c r="B386" s="51"/>
      <c r="C386" s="51"/>
      <c r="D386" s="51"/>
      <c r="E386" s="136"/>
      <c r="F386" s="137"/>
      <c r="G386" s="137"/>
      <c r="H386" s="138" t="str">
        <f t="shared" si="0"/>
        <v/>
      </c>
      <c r="I386" s="136"/>
    </row>
    <row r="387" spans="1:9" ht="12.75" customHeight="1" x14ac:dyDescent="0.25">
      <c r="A387" s="157" t="str">
        <f>IF(B387="","",COUNTA($B$373:B387))</f>
        <v/>
      </c>
      <c r="B387" s="51"/>
      <c r="C387" s="51"/>
      <c r="D387" s="51"/>
      <c r="E387" s="136"/>
      <c r="F387" s="137"/>
      <c r="G387" s="137"/>
      <c r="H387" s="138" t="str">
        <f t="shared" si="0"/>
        <v/>
      </c>
      <c r="I387" s="136"/>
    </row>
    <row r="388" spans="1:9" ht="12.75" customHeight="1" x14ac:dyDescent="0.25">
      <c r="A388" s="157" t="str">
        <f>IF(B388="","",COUNTA($B$373:B388))</f>
        <v/>
      </c>
      <c r="B388" s="51"/>
      <c r="C388" s="51"/>
      <c r="D388" s="51"/>
      <c r="E388" s="136"/>
      <c r="F388" s="137"/>
      <c r="G388" s="137"/>
      <c r="H388" s="138" t="str">
        <f t="shared" si="0"/>
        <v/>
      </c>
      <c r="I388" s="136"/>
    </row>
    <row r="389" spans="1:9" ht="12.75" customHeight="1" x14ac:dyDescent="0.25">
      <c r="A389" s="157" t="str">
        <f>IF(B389="","",COUNTA($B$373:B389))</f>
        <v/>
      </c>
      <c r="B389" s="51"/>
      <c r="C389" s="51"/>
      <c r="D389" s="51"/>
      <c r="E389" s="136"/>
      <c r="F389" s="137"/>
      <c r="G389" s="137"/>
      <c r="H389" s="138" t="str">
        <f t="shared" si="0"/>
        <v/>
      </c>
      <c r="I389" s="136"/>
    </row>
    <row r="390" spans="1:9" ht="12.75" customHeight="1" x14ac:dyDescent="0.25">
      <c r="A390" s="157" t="str">
        <f>IF(B390="","",COUNTA($B$373:B390))</f>
        <v/>
      </c>
      <c r="B390" s="51"/>
      <c r="C390" s="51"/>
      <c r="D390" s="51"/>
      <c r="E390" s="136"/>
      <c r="F390" s="137"/>
      <c r="G390" s="137"/>
      <c r="H390" s="138" t="str">
        <f t="shared" si="0"/>
        <v/>
      </c>
      <c r="I390" s="136"/>
    </row>
    <row r="391" spans="1:9" ht="12.75" customHeight="1" x14ac:dyDescent="0.25">
      <c r="A391" s="157" t="str">
        <f>IF(B391="","",COUNTA($B$373:B391))</f>
        <v/>
      </c>
      <c r="B391" s="51"/>
      <c r="C391" s="51"/>
      <c r="D391" s="51"/>
      <c r="E391" s="136"/>
      <c r="F391" s="137"/>
      <c r="G391" s="137"/>
      <c r="H391" s="138" t="str">
        <f t="shared" si="0"/>
        <v/>
      </c>
      <c r="I391" s="136"/>
    </row>
    <row r="392" spans="1:9" ht="12.75" customHeight="1" x14ac:dyDescent="0.25">
      <c r="A392" s="157" t="str">
        <f>IF(B392="","",COUNTA($B$373:B392))</f>
        <v/>
      </c>
      <c r="B392" s="51"/>
      <c r="C392" s="51"/>
      <c r="D392" s="51"/>
      <c r="E392" s="136"/>
      <c r="F392" s="137"/>
      <c r="G392" s="137"/>
      <c r="H392" s="138" t="str">
        <f t="shared" si="0"/>
        <v/>
      </c>
      <c r="I392" s="136"/>
    </row>
    <row r="393" spans="1:9" ht="12.75" customHeight="1" x14ac:dyDescent="0.25">
      <c r="A393" s="157" t="str">
        <f>IF(B393="","",COUNTA($B$373:B393))</f>
        <v/>
      </c>
      <c r="B393" s="51"/>
      <c r="C393" s="51"/>
      <c r="D393" s="51"/>
      <c r="E393" s="136"/>
      <c r="F393" s="137"/>
      <c r="G393" s="137"/>
      <c r="H393" s="138" t="str">
        <f t="shared" si="0"/>
        <v/>
      </c>
      <c r="I393" s="136"/>
    </row>
    <row r="394" spans="1:9" ht="12.75" customHeight="1" x14ac:dyDescent="0.25">
      <c r="A394" s="157" t="str">
        <f>IF(B394="","",COUNTA($B$373:B394))</f>
        <v/>
      </c>
      <c r="B394" s="51"/>
      <c r="C394" s="51"/>
      <c r="D394" s="51"/>
      <c r="E394" s="136"/>
      <c r="F394" s="137"/>
      <c r="G394" s="137"/>
      <c r="H394" s="138" t="str">
        <f t="shared" si="0"/>
        <v/>
      </c>
      <c r="I394" s="136"/>
    </row>
    <row r="395" spans="1:9" ht="12.75" customHeight="1" x14ac:dyDescent="0.25">
      <c r="A395" s="157" t="str">
        <f>IF(B395="","",COUNTA($B$373:B395))</f>
        <v/>
      </c>
      <c r="B395" s="51"/>
      <c r="C395" s="51"/>
      <c r="D395" s="51"/>
      <c r="E395" s="136"/>
      <c r="F395" s="137"/>
      <c r="G395" s="137"/>
      <c r="H395" s="138" t="str">
        <f t="shared" si="0"/>
        <v/>
      </c>
      <c r="I395" s="136"/>
    </row>
    <row r="396" spans="1:9" ht="12.75" customHeight="1" x14ac:dyDescent="0.25">
      <c r="A396" s="157" t="str">
        <f>IF(B396="","",COUNTA($B$373:B396))</f>
        <v/>
      </c>
      <c r="B396" s="51"/>
      <c r="C396" s="51"/>
      <c r="D396" s="51"/>
      <c r="E396" s="136"/>
      <c r="F396" s="137"/>
      <c r="G396" s="137"/>
      <c r="H396" s="138" t="str">
        <f t="shared" si="0"/>
        <v/>
      </c>
      <c r="I396" s="136"/>
    </row>
    <row r="397" spans="1:9" ht="12.75" customHeight="1" x14ac:dyDescent="0.25">
      <c r="A397" s="157" t="str">
        <f>IF(B397="","",COUNTA($B$373:B397))</f>
        <v/>
      </c>
      <c r="B397" s="51"/>
      <c r="C397" s="51"/>
      <c r="D397" s="51"/>
      <c r="E397" s="136"/>
      <c r="F397" s="137"/>
      <c r="G397" s="137"/>
      <c r="H397" s="138" t="str">
        <f t="shared" si="0"/>
        <v/>
      </c>
      <c r="I397" s="136"/>
    </row>
    <row r="398" spans="1:9" ht="12.75" customHeight="1" x14ac:dyDescent="0.25">
      <c r="A398" s="157" t="str">
        <f>IF(B398="","",COUNTA($B$373:B398))</f>
        <v/>
      </c>
      <c r="B398" s="51"/>
      <c r="C398" s="51"/>
      <c r="D398" s="51"/>
      <c r="E398" s="136"/>
      <c r="F398" s="137"/>
      <c r="G398" s="137"/>
      <c r="H398" s="138" t="str">
        <f t="shared" si="0"/>
        <v/>
      </c>
      <c r="I398" s="136"/>
    </row>
    <row r="399" spans="1:9" ht="12.75" customHeight="1" x14ac:dyDescent="0.25">
      <c r="A399" s="157" t="str">
        <f>IF(B399="","",COUNTA($B$373:B399))</f>
        <v/>
      </c>
      <c r="B399" s="51"/>
      <c r="C399" s="51"/>
      <c r="D399" s="51"/>
      <c r="E399" s="136"/>
      <c r="F399" s="137"/>
      <c r="G399" s="137"/>
      <c r="H399" s="138" t="str">
        <f t="shared" si="0"/>
        <v/>
      </c>
      <c r="I399" s="136"/>
    </row>
    <row r="400" spans="1:9" ht="12.75" customHeight="1" x14ac:dyDescent="0.25">
      <c r="A400" s="157" t="str">
        <f>IF(B400="","",COUNTA($B$373:B400))</f>
        <v/>
      </c>
      <c r="B400" s="51"/>
      <c r="C400" s="51"/>
      <c r="D400" s="51"/>
      <c r="E400" s="136"/>
      <c r="F400" s="137"/>
      <c r="G400" s="137"/>
      <c r="H400" s="138" t="str">
        <f t="shared" si="0"/>
        <v/>
      </c>
      <c r="I400" s="136"/>
    </row>
    <row r="401" spans="1:9" ht="12.75" customHeight="1" x14ac:dyDescent="0.25">
      <c r="A401" s="157" t="str">
        <f>IF(B401="","",COUNTA($B$373:B401))</f>
        <v/>
      </c>
      <c r="B401" s="51"/>
      <c r="C401" s="51"/>
      <c r="D401" s="51"/>
      <c r="E401" s="136"/>
      <c r="F401" s="137"/>
      <c r="G401" s="137"/>
      <c r="H401" s="138" t="str">
        <f t="shared" si="0"/>
        <v/>
      </c>
      <c r="I401" s="136"/>
    </row>
    <row r="402" spans="1:9" ht="12.75" customHeight="1" x14ac:dyDescent="0.25">
      <c r="A402" s="157" t="str">
        <f>IF(B402="","",COUNTA($B$373:B402))</f>
        <v/>
      </c>
      <c r="B402" s="51"/>
      <c r="C402" s="51"/>
      <c r="D402" s="51"/>
      <c r="E402" s="136"/>
      <c r="F402" s="137"/>
      <c r="G402" s="137"/>
      <c r="H402" s="138" t="str">
        <f t="shared" si="0"/>
        <v/>
      </c>
      <c r="I402" s="136"/>
    </row>
    <row r="403" spans="1:9" ht="12.75" customHeight="1" x14ac:dyDescent="0.25">
      <c r="A403" s="157" t="str">
        <f>IF(B403="","",COUNTA($B$373:B403))</f>
        <v/>
      </c>
      <c r="B403" s="51"/>
      <c r="C403" s="51"/>
      <c r="D403" s="51"/>
      <c r="E403" s="136"/>
      <c r="F403" s="137"/>
      <c r="G403" s="137"/>
      <c r="H403" s="138" t="str">
        <f t="shared" si="0"/>
        <v/>
      </c>
      <c r="I403" s="136"/>
    </row>
    <row r="404" spans="1:9" ht="12.75" customHeight="1" x14ac:dyDescent="0.25">
      <c r="A404" s="157" t="str">
        <f>IF(B404="","",COUNTA($B$373:B404))</f>
        <v/>
      </c>
      <c r="B404" s="51"/>
      <c r="C404" s="51"/>
      <c r="D404" s="51"/>
      <c r="E404" s="136"/>
      <c r="F404" s="137"/>
      <c r="G404" s="137"/>
      <c r="H404" s="138" t="str">
        <f t="shared" si="0"/>
        <v/>
      </c>
      <c r="I404" s="136"/>
    </row>
    <row r="405" spans="1:9" ht="12.75" customHeight="1" x14ac:dyDescent="0.25">
      <c r="A405" s="157" t="str">
        <f>IF(B405="","",COUNTA($B$373:B405))</f>
        <v/>
      </c>
      <c r="B405" s="51"/>
      <c r="C405" s="51"/>
      <c r="D405" s="51"/>
      <c r="E405" s="136"/>
      <c r="F405" s="137"/>
      <c r="G405" s="137"/>
      <c r="H405" s="138" t="str">
        <f t="shared" si="0"/>
        <v/>
      </c>
      <c r="I405" s="136"/>
    </row>
    <row r="406" spans="1:9" ht="12.75" customHeight="1" x14ac:dyDescent="0.25">
      <c r="A406" s="157" t="str">
        <f>IF(B406="","",COUNTA($B$373:B406))</f>
        <v/>
      </c>
      <c r="B406" s="51"/>
      <c r="C406" s="51"/>
      <c r="D406" s="51"/>
      <c r="E406" s="136"/>
      <c r="F406" s="137"/>
      <c r="G406" s="137"/>
      <c r="H406" s="138" t="str">
        <f t="shared" si="0"/>
        <v/>
      </c>
      <c r="I406" s="136"/>
    </row>
    <row r="407" spans="1:9" ht="12.75" customHeight="1" x14ac:dyDescent="0.25">
      <c r="A407" s="160" t="str">
        <f>IF(B407="","",COUNTA($B$373:B407))</f>
        <v/>
      </c>
      <c r="B407" s="51"/>
      <c r="C407" s="51"/>
      <c r="D407" s="51"/>
      <c r="E407" s="136"/>
      <c r="F407" s="137"/>
      <c r="G407" s="137"/>
      <c r="H407" s="138" t="str">
        <f t="shared" si="0"/>
        <v/>
      </c>
      <c r="I407" s="136"/>
    </row>
    <row r="408" spans="1:9" ht="12.75" customHeight="1" x14ac:dyDescent="0.25">
      <c r="A408" s="124"/>
      <c r="G408" s="154"/>
    </row>
    <row r="409" spans="1:9" ht="12.75" customHeight="1" x14ac:dyDescent="0.25">
      <c r="A409" s="124"/>
      <c r="G409" s="155" t="s">
        <v>370</v>
      </c>
      <c r="H409" s="156">
        <f>SUM(H373:H407)</f>
        <v>12263388.160000002</v>
      </c>
    </row>
  </sheetData>
  <sheetProtection password="EEB6" sheet="1" objects="1" scenarios="1" insertRows="0" deleteRows="0"/>
  <protectedRanges>
    <protectedRange sqref="A373:G407 I373:I407" name="Ремонт"/>
    <protectedRange sqref="G3" name="Глава"/>
    <protectedRange sqref="B85 B126 B167 B208 B249 B290 B331" name="Справочник"/>
    <protectedRange sqref="F11:F12" name="номер_дата"/>
    <protectedRange sqref="D9" name="Муниципальное_образование"/>
    <protectedRange sqref="D6" name="Территория"/>
    <protectedRange sqref="E16 E19 E22 E25:H25 E28 E31 G34" name="Общие"/>
    <protectedRange sqref="A130:I162 A89:I121 A171:I203 A212:I244 A253:I285 A294:I326 A335:I367" name="Перечни"/>
    <protectedRange sqref="A40:I80" name="Схема"/>
  </protectedRanges>
  <dataConsolidate/>
  <mergeCells count="31">
    <mergeCell ref="A369:I369"/>
    <mergeCell ref="G1:H1"/>
    <mergeCell ref="G2:H2"/>
    <mergeCell ref="G3:H3"/>
    <mergeCell ref="C22:D22"/>
    <mergeCell ref="C25:D25"/>
    <mergeCell ref="C31:D31"/>
    <mergeCell ref="D9:G9"/>
    <mergeCell ref="D6:G6"/>
    <mergeCell ref="D5:G5"/>
    <mergeCell ref="D8:G8"/>
    <mergeCell ref="C16:D16"/>
    <mergeCell ref="E31:H31"/>
    <mergeCell ref="C28:D28"/>
    <mergeCell ref="E28:H28"/>
    <mergeCell ref="E16:H16"/>
    <mergeCell ref="A328:I328"/>
    <mergeCell ref="A123:I123"/>
    <mergeCell ref="B82:I82"/>
    <mergeCell ref="A164:I164"/>
    <mergeCell ref="A205:I205"/>
    <mergeCell ref="A246:I246"/>
    <mergeCell ref="A287:I287"/>
    <mergeCell ref="E22:H22"/>
    <mergeCell ref="E19:H19"/>
    <mergeCell ref="C19:D19"/>
    <mergeCell ref="B39:I39"/>
    <mergeCell ref="F71:I71"/>
    <mergeCell ref="A71:E71"/>
    <mergeCell ref="G34:H34"/>
    <mergeCell ref="G35:H35"/>
  </mergeCells>
  <conditionalFormatting sqref="A130:A163 A89:A122 A171:A204 A212:A245 A253:A286 A294:A327 A335:A368 A371 A373:A409">
    <cfRule type="expression" dxfId="11" priority="71">
      <formula>A89&lt;&gt;""</formula>
    </cfRule>
  </conditionalFormatting>
  <conditionalFormatting sqref="C85:I85 C126:I126 C167:I167 C208:I208 C249:I249 C290:I290 C331:I331">
    <cfRule type="expression" dxfId="10" priority="27">
      <formula>C85="Нет характеристик"</formula>
    </cfRule>
  </conditionalFormatting>
  <conditionalFormatting sqref="E31:H31">
    <cfRule type="expression" dxfId="9" priority="20">
      <formula>$D$6="дворовой территории"</formula>
    </cfRule>
  </conditionalFormatting>
  <conditionalFormatting sqref="F34:H34">
    <cfRule type="expression" dxfId="8" priority="19">
      <formula>$D$6="дворовой территории"</formula>
    </cfRule>
  </conditionalFormatting>
  <dataValidations count="1">
    <dataValidation type="list" allowBlank="1" showInputMessage="1" showErrorMessage="1" sqref="D6">
      <formula1>"дворовой территории,общественной территории"</formula1>
    </dataValidation>
  </dataValidations>
  <pageMargins left="0.31496062992125984" right="0.31496062992125984" top="0.35433070866141736" bottom="0.35433070866141736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" id="{C3644231-018E-4578-8F54-E58DB6CA04CA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85" id="{24251A3D-33EC-4642-AE98-B763D5A03741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B370</xm:sqref>
        </x14:conditionalFormatting>
        <x14:conditionalFormatting xmlns:xm="http://schemas.microsoft.com/office/excel/2006/main">
          <x14:cfRule type="expression" priority="76" id="{C3644231-018E-4578-8F54-E58DB6CA04CA}">
            <xm:f>INDEX(Инвентаризация!$B$9:$I$320,MATCH($B89,Инвентаризация!$B$9:$B$320,0)+1,COLUMN()-1)&lt;&gt;""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7" id="{24251A3D-33EC-4642-AE98-B763D5A03741}">
            <xm:f>INDEX(Инвентаризация!$B$9:$I$320,MATCH($B89,Инвентаризация!$B$9:$B$320,0)+1,COLUMN()-1)=""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C130:F163 G163:I163 C89:F121 C171:F204 C212:F245 C253:F286 C294:F327 C335:F368</xm:sqref>
        </x14:conditionalFormatting>
        <x14:conditionalFormatting xmlns:xm="http://schemas.microsoft.com/office/excel/2006/main">
          <x14:cfRule type="expression" priority="72" id="{516621BC-5A72-4256-9457-3125041B10BA}">
            <xm:f>INDEX(Инвентаризация!$B$9:$I$320,MATCH($B89,Инвентаризация!$B$9:$B$320,0),COLUMN()-1)&lt;&gt;"Нет характеристик"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3" id="{B0C1F574-FDAE-4715-9F22-83BB7D665AA8}">
            <xm:f>INDEX(Инвентаризация!$B$9:$I$320,MATCH($B89,Инвентаризация!$B$9:$B$320,0),COLUMN()-1)="Нет характеристик"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  <vertical/>
                <horizontal/>
              </border>
            </x14:dxf>
          </x14:cfRule>
          <xm:sqref>G130:I162 G89:I121 G171:I204 G212:I245 G253:I286 G294:I327 G335:I368</xm:sqref>
        </x14:conditionalFormatting>
        <x14:conditionalFormatting xmlns:xm="http://schemas.microsoft.com/office/excel/2006/main">
          <x14:cfRule type="expression" priority="1" id="{9D36CDC2-B852-4B36-9C58-E7E50142BDEF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2" id="{D154AE49-73F2-4E8B-812F-D5840075315B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A369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Инвентаризация!$D$45:$D$50</xm:f>
          </x14:formula1>
          <xm:sqref>B126 B130:B162</xm:sqref>
        </x14:dataValidation>
        <x14:dataValidation type="list" allowBlank="1" showInputMessage="1" showErrorMessage="1">
          <x14:formula1>
            <xm:f>INDIRECT(INDEX(Инвентаризация!$B$52:$I$284,MATCH($B130,Инвентаризация!$B$52:$B$284,0)+1,COLUMN()-1))</xm:f>
          </x14:formula1>
          <xm:sqref>C130:F162 C171:F203 C212:F244 C253:F285 C294:F326</xm:sqref>
        </x14:dataValidation>
        <x14:dataValidation type="list" allowBlank="1" showInputMessage="1" showErrorMessage="1">
          <x14:formula1>
            <xm:f>Инвентаризация!$D$96:$D$102</xm:f>
          </x14:formula1>
          <xm:sqref>B167 B171:B203</xm:sqref>
        </x14:dataValidation>
        <x14:dataValidation type="list" allowBlank="1" showInputMessage="1" showErrorMessage="1">
          <x14:formula1>
            <xm:f>Инвентаризация!$D$158:$D$164</xm:f>
          </x14:formula1>
          <xm:sqref>B208 B212:B244</xm:sqref>
        </x14:dataValidation>
        <x14:dataValidation type="list" allowBlank="1" showInputMessage="1" showErrorMessage="1">
          <x14:formula1>
            <xm:f>Инвентаризация!$D$228:$D$232</xm:f>
          </x14:formula1>
          <xm:sqref>B249 B253:B285</xm:sqref>
        </x14:dataValidation>
        <x14:dataValidation type="list" allowBlank="1" showInputMessage="1" showErrorMessage="1">
          <x14:formula1>
            <xm:f>Инвентаризация!$D$269:$D$270</xm:f>
          </x14:formula1>
          <xm:sqref>B290 B294:B326</xm:sqref>
        </x14:dataValidation>
        <x14:dataValidation type="list" allowBlank="1" showInputMessage="1" showErrorMessage="1">
          <x14:formula1>
            <xm:f>Инвентаризация!$D$2:$D$5</xm:f>
          </x14:formula1>
          <xm:sqref>B85 B89:B121</xm:sqref>
        </x14:dataValidation>
        <x14:dataValidation type="list" allowBlank="1" showInputMessage="1" showErrorMessage="1">
          <x14:formula1>
            <xm:f>Инвентаризация!$D$287:$D$289</xm:f>
          </x14:formula1>
          <xm:sqref>B331 B335:B367</xm:sqref>
        </x14:dataValidation>
        <x14:dataValidation type="list" allowBlank="1" showInputMessage="1" showErrorMessage="1">
          <x14:formula1>
            <xm:f>INDIRECT(INDEX(Инвентаризация!$B$9:$I$42,MATCH($B89,Инвентаризация!$B$9:$B$42,0)+1,COLUMN()-1))</xm:f>
          </x14:formula1>
          <xm:sqref>C89:F121</xm:sqref>
        </x14:dataValidation>
        <x14:dataValidation type="list" allowBlank="1" showInputMessage="1" showErrorMessage="1">
          <x14:formula1>
            <xm:f>INDIRECT(INDEX(Инвентаризация!$B$52:$I$319,MATCH($B335,Инвентаризация!$B$52:$B$319,0)+1,COLUMN()-1))</xm:f>
          </x14:formula1>
          <xm:sqref>C335:F367</xm:sqref>
        </x14:dataValidation>
        <x14:dataValidation type="list" allowBlank="1" showInputMessage="1" showErrorMessage="1">
          <x14:formula1>
            <xm:f>Инвентаризация!$D$323:$D$329</xm:f>
          </x14:formula1>
          <xm:sqref>B373:B407</xm:sqref>
        </x14:dataValidation>
        <x14:dataValidation type="list" allowBlank="1" showInputMessage="1" showErrorMessage="1">
          <x14:formula1>
            <xm:f>Инвентаризация!$D$380:$D$387</xm:f>
          </x14:formula1>
          <xm:sqref>D373:D407</xm:sqref>
        </x14:dataValidation>
        <x14:dataValidation type="list" allowBlank="1" showInputMessage="1" showErrorMessage="1">
          <x14:formula1>
            <xm:f>INDIRECT(INDEX(Инвентаризация!$B$330:$D$380,MATCH($B373,Инвентаризация!$C$330:$C$380,0),3))</xm:f>
          </x14:formula1>
          <xm:sqref>C373:C407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Инвентаризация</vt:lpstr>
      <vt:lpstr>Паспорт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Васильевна Дорохова</dc:creator>
  <cp:lastModifiedBy>Коновалов Николай Викторович</cp:lastModifiedBy>
  <cp:lastPrinted>2017-09-19T08:36:37Z</cp:lastPrinted>
  <dcterms:created xsi:type="dcterms:W3CDTF">2017-08-22T09:44:58Z</dcterms:created>
  <dcterms:modified xsi:type="dcterms:W3CDTF">2017-10-24T05:36:30Z</dcterms:modified>
</cp:coreProperties>
</file>