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765" windowWidth="14805" windowHeight="7350" activeTab="1"/>
  </bookViews>
  <sheets>
    <sheet name="характеристика мкд" sheetId="2" r:id="rId1"/>
    <sheet name="виды работ" sheetId="1" r:id="rId2"/>
  </sheets>
  <externalReferences>
    <externalReference r:id="rId3"/>
  </externalReferences>
  <definedNames>
    <definedName name="_xlnm._FilterDatabase" localSheetId="0" hidden="1">'характеристика мкд'!$A$13:$X$108</definedName>
    <definedName name="_xlnm.Print_Area" localSheetId="1">'виды работ'!$A$1:$AA$114</definedName>
    <definedName name="_xlnm.Print_Area" localSheetId="0">'характеристика мкд'!$A$1:$AE$111</definedName>
  </definedNames>
  <calcPr calcId="114210" refMode="R1C1"/>
</workbook>
</file>

<file path=xl/calcChain.xml><?xml version="1.0" encoding="utf-8"?>
<calcChain xmlns="http://schemas.openxmlformats.org/spreadsheetml/2006/main">
  <c r="C59" i="1"/>
  <c r="C57"/>
  <c r="C53"/>
  <c r="C104"/>
  <c r="C92"/>
  <c r="C78"/>
  <c r="C77"/>
  <c r="C45"/>
  <c r="C44"/>
  <c r="C43"/>
  <c r="C42"/>
  <c r="C41"/>
  <c r="C40"/>
  <c r="C38"/>
  <c r="C37"/>
  <c r="C36"/>
  <c r="C29"/>
  <c r="C26"/>
  <c r="C24"/>
  <c r="C21"/>
  <c r="C22"/>
  <c r="L107" i="2"/>
  <c r="L78"/>
  <c r="L67"/>
  <c r="L66"/>
  <c r="L99"/>
  <c r="L95"/>
  <c r="L61"/>
  <c r="L60"/>
  <c r="L59"/>
  <c r="L58"/>
  <c r="L57"/>
  <c r="L56"/>
  <c r="L55"/>
  <c r="C97" i="1"/>
  <c r="C65"/>
  <c r="C64"/>
  <c r="C58"/>
  <c r="C55"/>
  <c r="C54"/>
  <c r="C76"/>
  <c r="P99" i="2"/>
  <c r="Q99"/>
  <c r="P95"/>
  <c r="Q95"/>
  <c r="P78"/>
  <c r="Q78"/>
  <c r="P67"/>
  <c r="Q67"/>
  <c r="P66"/>
  <c r="Q66"/>
  <c r="P61"/>
  <c r="Q61"/>
  <c r="P60"/>
  <c r="Q60"/>
  <c r="P59"/>
  <c r="Q59"/>
  <c r="P58"/>
  <c r="Q58"/>
  <c r="P57"/>
  <c r="Q57"/>
  <c r="P56"/>
  <c r="Q56"/>
  <c r="P55"/>
  <c r="Q55"/>
  <c r="L29"/>
  <c r="C27" i="1"/>
  <c r="C47"/>
  <c r="L18" i="2"/>
  <c r="C16" i="1"/>
  <c r="C105"/>
  <c r="L106" i="2"/>
  <c r="C103" i="1"/>
  <c r="L105" i="2"/>
  <c r="C102" i="1"/>
  <c r="L104" i="2"/>
  <c r="C101" i="1"/>
  <c r="L103" i="2"/>
  <c r="C100" i="1"/>
  <c r="L102" i="2"/>
  <c r="C99" i="1"/>
  <c r="L101" i="2"/>
  <c r="C98" i="1"/>
  <c r="L100" i="2"/>
  <c r="C96" i="1"/>
  <c r="L98" i="2"/>
  <c r="C95" i="1"/>
  <c r="L97" i="2"/>
  <c r="C94" i="1"/>
  <c r="L96" i="2"/>
  <c r="L94"/>
  <c r="C91" i="1"/>
  <c r="L93" i="2"/>
  <c r="C90" i="1"/>
  <c r="L92" i="2"/>
  <c r="C89" i="1"/>
  <c r="L91" i="2"/>
  <c r="C88" i="1"/>
  <c r="L90" i="2"/>
  <c r="C87" i="1"/>
  <c r="L89" i="2"/>
  <c r="C86" i="1"/>
  <c r="L88" i="2"/>
  <c r="L87"/>
  <c r="C84" i="1"/>
  <c r="L86" i="2"/>
  <c r="Q83" i="1"/>
  <c r="C83"/>
  <c r="L85" i="2"/>
  <c r="C82" i="1"/>
  <c r="L84" i="2"/>
  <c r="L83"/>
  <c r="L82"/>
  <c r="L81"/>
  <c r="L80"/>
  <c r="L79"/>
  <c r="C75" i="1"/>
  <c r="L77" i="2"/>
  <c r="C74" i="1"/>
  <c r="L76" i="2"/>
  <c r="C73" i="1"/>
  <c r="L75" i="2"/>
  <c r="L74"/>
  <c r="L73"/>
  <c r="L72"/>
  <c r="L71"/>
  <c r="C68" i="1"/>
  <c r="L70" i="2"/>
  <c r="C67" i="1"/>
  <c r="L69" i="2"/>
  <c r="L68"/>
  <c r="C63" i="1"/>
  <c r="L65" i="2"/>
  <c r="C62" i="1"/>
  <c r="L64" i="2"/>
  <c r="C61" i="1"/>
  <c r="L63" i="2"/>
  <c r="C60" i="1"/>
  <c r="L62" i="2"/>
  <c r="C52" i="1"/>
  <c r="L54" i="2"/>
  <c r="Q51" i="1"/>
  <c r="C51"/>
  <c r="L53" i="2"/>
  <c r="C50" i="1"/>
  <c r="L52" i="2"/>
  <c r="L51"/>
  <c r="C48" i="1"/>
  <c r="L50" i="2"/>
  <c r="L49"/>
  <c r="L48"/>
  <c r="L47"/>
  <c r="L46"/>
  <c r="L45"/>
  <c r="L44"/>
  <c r="L43"/>
  <c r="M40" i="1"/>
  <c r="Q40"/>
  <c r="L42" i="2"/>
  <c r="L41"/>
  <c r="Q38" i="1"/>
  <c r="L40" i="2"/>
  <c r="Q37" i="1"/>
  <c r="L39" i="2"/>
  <c r="Q36" i="1"/>
  <c r="L38" i="2"/>
  <c r="L37"/>
  <c r="L36"/>
  <c r="L35"/>
  <c r="L34"/>
  <c r="C31" i="1"/>
  <c r="L33" i="2"/>
  <c r="C30" i="1"/>
  <c r="L32" i="2"/>
  <c r="L31"/>
  <c r="L30"/>
  <c r="L28"/>
  <c r="L27"/>
  <c r="Q24" i="1"/>
  <c r="L26" i="2"/>
  <c r="L25"/>
  <c r="L24"/>
  <c r="L23"/>
  <c r="L22"/>
  <c r="C19" i="1"/>
  <c r="L21" i="2"/>
  <c r="M16" i="1"/>
  <c r="Q107"/>
  <c r="M107"/>
  <c r="H109" i="2"/>
  <c r="C107" i="1"/>
  <c r="L109" i="2"/>
</calcChain>
</file>

<file path=xl/comments1.xml><?xml version="1.0" encoding="utf-8"?>
<comments xmlns="http://schemas.openxmlformats.org/spreadsheetml/2006/main">
  <authors>
    <author>Автор</author>
  </authors>
  <commentList>
    <comment ref="O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Запланированы ПИР на 2015 год</t>
        </r>
      </text>
    </comment>
  </commentList>
</comments>
</file>

<file path=xl/sharedStrings.xml><?xml version="1.0" encoding="utf-8"?>
<sst xmlns="http://schemas.openxmlformats.org/spreadsheetml/2006/main" count="635" uniqueCount="204">
  <si>
    <t>№ п\п</t>
  </si>
  <si>
    <t>Адрес МКД</t>
  </si>
  <si>
    <t>виды работ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</si>
  <si>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</si>
  <si>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</si>
  <si>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</si>
  <si>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</si>
  <si>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</si>
  <si>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</si>
  <si>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</si>
  <si>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ПУ и УУ</t>
  </si>
  <si>
    <t>Всего работ по инженерным системам</t>
  </si>
  <si>
    <t>в том числе</t>
  </si>
  <si>
    <t>Ремонт сетей электроснабжения</t>
  </si>
  <si>
    <t>Ремонт сетей теплоснабжения</t>
  </si>
  <si>
    <t>Ремонт сетей холодного водоснабжения</t>
  </si>
  <si>
    <t>Ремонт сетей горячего водоснабжения</t>
  </si>
  <si>
    <t>Ремонт систем водоотведения</t>
  </si>
  <si>
    <t>руб.</t>
  </si>
  <si>
    <t>ед.</t>
  </si>
  <si>
    <t>кв.м.</t>
  </si>
  <si>
    <t>куб.м.</t>
  </si>
  <si>
    <t>№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</si>
  <si>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</si>
  <si>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</si>
  <si>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</si>
  <si>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</si>
  <si>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</si>
  <si>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</t>
  </si>
  <si>
    <t>Стоимость капитального ремонта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</si>
  <si>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</si>
  <si>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</si>
  <si>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</si>
  <si>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</si>
  <si>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</si>
  <si>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</si>
  <si>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</si>
  <si>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</si>
  <si>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</si>
  <si>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Проектные работы</t>
  </si>
  <si>
    <t>Гатчинский муниципальный район</t>
  </si>
  <si>
    <t>руб./кв.м</t>
  </si>
  <si>
    <t>федеральный бюджет</t>
  </si>
  <si>
    <t>областной бюджет</t>
  </si>
  <si>
    <t>способ формирования фонда капитального ремонта</t>
  </si>
  <si>
    <t>РО</t>
  </si>
  <si>
    <t>Муниципальное образование   "Город Гатчина"</t>
  </si>
  <si>
    <t>Муниципальное образование "Город Гатчина"</t>
  </si>
  <si>
    <t>Удельная стоимость капитального ремонта  1 кв. м общей площади помещений МКД</t>
  </si>
  <si>
    <t>Предельная стоимость капитального ремонта   1 кв. м общей площади помещений МКД</t>
  </si>
  <si>
    <r>
      <t>Площадь помещений МКД</t>
    </r>
    <r>
      <rPr>
        <sz val="16"/>
        <rFont val="Times New Roman"/>
        <family val="1"/>
        <charset val="204"/>
      </rPr>
      <t>:</t>
    </r>
  </si>
  <si>
    <t xml:space="preserve">Приложение </t>
  </si>
  <si>
    <t xml:space="preserve">            Гатчинского муниципального района</t>
  </si>
  <si>
    <t>Итого по муниципальному образованию                      "Город Гатчина"</t>
  </si>
  <si>
    <t>Стоимость капитального ремонта, ВСЕГО</t>
  </si>
  <si>
    <t>руб</t>
  </si>
  <si>
    <t>на ремонт сетей электроснабжения и подвала</t>
  </si>
  <si>
    <t>на ремонт сетей электроснабжения, тепло, ХВС, ГВС и подвала</t>
  </si>
  <si>
    <t>Г. Гатчина, просп. Красноармейский, д. 11</t>
  </si>
  <si>
    <t>Г. Гатчина, просп. Красноармейский, д. 16</t>
  </si>
  <si>
    <t>Г. Гатчина, просп. Красноармейский, д. 20</t>
  </si>
  <si>
    <t>Г. Гатчина, просп. Красноармейский, д. 36</t>
  </si>
  <si>
    <t>Г. Гатчина, ул. 7 Армии, д. 10</t>
  </si>
  <si>
    <t>Г. Гатчина, ул. 7 Армии, д. 19</t>
  </si>
  <si>
    <t>Г. Гатчина, ул. 7 Армии, д. 21</t>
  </si>
  <si>
    <t>Г. Гатчина, ул. Володарского, д. 3</t>
  </si>
  <si>
    <t>Г. Гатчина, ул. Володарского, д. 3А</t>
  </si>
  <si>
    <t>Г. Гатчина, ул. Володарского, д. 5</t>
  </si>
  <si>
    <t>Г. Гатчина, ул. Гагарина, д. 11</t>
  </si>
  <si>
    <t>Г. Гатчина, ул. Гагарина, д. 15</t>
  </si>
  <si>
    <t>Г. Гатчина, ул. Гагарина, д. 8</t>
  </si>
  <si>
    <t>Г. Гатчина, ул. К. Маркса, д. 17</t>
  </si>
  <si>
    <t>Г. Гатчина, ул. К. Маркса, д. 18</t>
  </si>
  <si>
    <t>Г. Гатчина, ул. К. Маркса, д. 22</t>
  </si>
  <si>
    <t>Г. Гатчина, ул. К. Маркса, д. 24</t>
  </si>
  <si>
    <t>Г. Гатчина, ул. К. Маркса, д. 45</t>
  </si>
  <si>
    <t>Г. Гатчина, ул. К. Маркса, д. 59А</t>
  </si>
  <si>
    <t>Г. Гатчина, ул. К. Маркса, д. 71</t>
  </si>
  <si>
    <t>Г. Гатчина, ул. Киргетова, д. 20</t>
  </si>
  <si>
    <t>Г. Гатчина, ул. Красная, д. 4</t>
  </si>
  <si>
    <t>Г. Гатчина, ул. Лейтенанта Шмидта, д. 4</t>
  </si>
  <si>
    <t>Г. Гатчина, ул. Лейтенанта Шмидта, д. 6</t>
  </si>
  <si>
    <t>Г. Гатчина, ул. Леонова, д. 14</t>
  </si>
  <si>
    <t>Г. Гатчина, ул. Леонова, д. 16</t>
  </si>
  <si>
    <t>Г. Гатчина, ул. Леонова, д. 17</t>
  </si>
  <si>
    <t>Г. Гатчина, ул. Радищева, д. 3</t>
  </si>
  <si>
    <t>Г. Гатчина, ул. Соборная, д. 14А</t>
  </si>
  <si>
    <t>Г. Гатчина, ул. Соборная, д. 15</t>
  </si>
  <si>
    <t>Г. Гатчина, ул. Соборная, д. 21</t>
  </si>
  <si>
    <t>Г. Гатчина, ул. Соборная, д. 21А</t>
  </si>
  <si>
    <t>Г. Гатчина, ул. Соборная, д. 22</t>
  </si>
  <si>
    <t>Г. Гатчина, ул. Соборная, д. 34</t>
  </si>
  <si>
    <t>Г. Гатчина, ул. Товарная Балтийск, д. 1</t>
  </si>
  <si>
    <t>Г. Гатчина, ул. Урицкого, д. 16</t>
  </si>
  <si>
    <t>Г. Гатчина, ул. Чкалова, д. 61</t>
  </si>
  <si>
    <t>Г. Гатчина, ул. Чкалова, д. 61А</t>
  </si>
  <si>
    <t>Г. Гатчина, ул. Чкалова, д. 65</t>
  </si>
  <si>
    <t>Г. Гатчина, ул. Чкалова, д. 69</t>
  </si>
  <si>
    <t>Г. Гатчина, ул. Чкалова, д. 79</t>
  </si>
  <si>
    <t>Г. Гатчина, ул. Заводская, д. 1В</t>
  </si>
  <si>
    <t>Г. Гатчина, ул. Радищева, д. 12</t>
  </si>
  <si>
    <t>Г. Гатчина, ул. Радищева, д. 26А</t>
  </si>
  <si>
    <t>Г. Гатчина, ул. Хохлова, д. 3А</t>
  </si>
  <si>
    <t>Г. Гатчина, ул. Хохлова, д. 5</t>
  </si>
  <si>
    <t>Г. Гатчина, ул. Хохлова, д. 7</t>
  </si>
  <si>
    <t>Г. Гатчина, ул. Киевская, д. 4А</t>
  </si>
  <si>
    <t>Г. Гатчина, ул. Киевская, д. 4Б</t>
  </si>
  <si>
    <t>Г. Гатчина, ул. Урицкого, д. 14</t>
  </si>
  <si>
    <t xml:space="preserve">на ремонт сетей электроснабжения, тепло, ХВС,  водоотведения, фундамента </t>
  </si>
  <si>
    <t>на ремонт  подвала</t>
  </si>
  <si>
    <t>на ремонт сетей электроснабжения, подвала</t>
  </si>
  <si>
    <t xml:space="preserve">на ремонт сетей электроснабжения </t>
  </si>
  <si>
    <t>на ремонт сетей электроснабжения, тепло, ХВС</t>
  </si>
  <si>
    <t>на ремонт сетей электроснабжения, тепло, ХВС,</t>
  </si>
  <si>
    <t>подвал</t>
  </si>
  <si>
    <t>на ремонт сетей электроснабжения</t>
  </si>
  <si>
    <t>на ремонт сетей электроснабжения, тепло, ХВС, водоотведение,фундамент</t>
  </si>
  <si>
    <t>на ремонт сетей электроснабжения, тепло, ХВС, водоотведение и подвала,фундамент</t>
  </si>
  <si>
    <t xml:space="preserve">на ремонт сетей электроснабжения, тепло, ХВС, водоотведение, фундамент </t>
  </si>
  <si>
    <t>на ремонт сетей электроснабжения, тепло, ХВС, водоотведение, подвал , фундамент</t>
  </si>
  <si>
    <t xml:space="preserve">на ремонт сетей электроснабжения, тепло, ХВС, водоотведение, подвал, фундамент </t>
  </si>
  <si>
    <t xml:space="preserve">на ремонт сетей электроснабжения, ХВС, водоотведение, фундамент </t>
  </si>
  <si>
    <t>на ремонт сетей электроснабжения, тепло, ХВС, водоотведение, фундамент</t>
  </si>
  <si>
    <t>Итого по муниципальному образованию "Город Гатчина"</t>
  </si>
  <si>
    <t>Г. Гатчина, ул. Радищева, д. 18</t>
  </si>
  <si>
    <t>Г. Гатчина, ул. Володарского, д. 39</t>
  </si>
  <si>
    <t>Г. Гатчина, ул. Урицкого, д. 15</t>
  </si>
  <si>
    <t>Г. Гатчина, просп. Красноармейский, д. 42</t>
  </si>
  <si>
    <t>Г. Гатчина, ул. К. Маркса, д.37А</t>
  </si>
  <si>
    <t>30.12.2019</t>
  </si>
  <si>
    <t>спец.  Счет у РО</t>
  </si>
  <si>
    <t>Г. Гатчина, просп. 25 Октября, д. 67</t>
  </si>
  <si>
    <t>Г. Гатчина, просп. Красноармейский, д. 26</t>
  </si>
  <si>
    <t>на ремонт сетей электроснабжения, тепло, ХВС, водоотведения, ГВС</t>
  </si>
  <si>
    <t>на ремонт сетей электроснабжения, тепло, ХВС, ГВС, водоотведение</t>
  </si>
  <si>
    <t>Г. Гатчина, ул. Радищева, д. 30А</t>
  </si>
  <si>
    <t>на ремонт сетей электроснабжения   и   подвала</t>
  </si>
  <si>
    <t>Г. Гатчина, ул. Авиатриссы Зверевой, д.15А</t>
  </si>
  <si>
    <t>г. Гатчина, ул. Беляева, д.11</t>
  </si>
  <si>
    <t>Г. Гатчина, ул. Глинки, д. 2</t>
  </si>
  <si>
    <t>на ремонт сетей электроснабжения, тепло, ХВС, водоотведение</t>
  </si>
  <si>
    <t>на ремонт электроснабжения, подвала</t>
  </si>
  <si>
    <t>на ремонт сетей электроснабжения, тепло,  ХВС, водоотведения, подвала, фундамента</t>
  </si>
  <si>
    <t>на ремонт сетей электроснабжения, тепло, ХВС, водоотведения,  фундамент</t>
  </si>
  <si>
    <t>Г. Гатчина, ул. К. Маркса, д. 34</t>
  </si>
  <si>
    <t>Г. Гатчина, ул. К. Маркса, д. 49/51</t>
  </si>
  <si>
    <t>Г. Гатчина, ул. Лейтенанта Шмидта, д. 3</t>
  </si>
  <si>
    <t>Г. Гатчина, ул. Лейтенанта Шмидта, д. 10</t>
  </si>
  <si>
    <t>Г. Гатчина, ул. Лейтенанта Шмидта, д. 12</t>
  </si>
  <si>
    <t>Г. Гатчина, ул. Лейтенанта Шмидта, д. 14</t>
  </si>
  <si>
    <t>Г. Гатчина, просп. 25 Октября, д. 11/13</t>
  </si>
  <si>
    <t>на ремонт сетей электроснабжения, тепло, ХВС, ГВС,водоотведение, фундамент</t>
  </si>
  <si>
    <t>Г. Гатчина, просп. 25 Октября, д. 15</t>
  </si>
  <si>
    <t>Г. Гатчина, просп. 25 Октября, д. 17</t>
  </si>
  <si>
    <t>Г. Гатчина, просп. 25 Октября, д. 19</t>
  </si>
  <si>
    <t>на ремонт сетей электроснабжения, тепло, ХВС,водоотведение, фундамент</t>
  </si>
  <si>
    <t>Г. Гатчина, просп. 25 Октября, д. 22</t>
  </si>
  <si>
    <t>на ремонт сетей электроснабжения, тепло, ХВС,водоотведение, подвал, фундамент</t>
  </si>
  <si>
    <t>на ремонт сетей электроснабжения, тепло, ХВС, ГВС, водоотведение, фундамент</t>
  </si>
  <si>
    <t>Г. Гатчина, ул. Рощинская , д.3 корпус 2</t>
  </si>
  <si>
    <t>Кирпич</t>
  </si>
  <si>
    <t>Г. Гатчина, ул. К. Маркса, д. 69</t>
  </si>
  <si>
    <t>на ремонт сетей электроснабжения  и  подвала</t>
  </si>
  <si>
    <t>Г. Гатчина, ул. Рощинская , д.20</t>
  </si>
  <si>
    <t>Г. Гатчина, ул. Радищева, д. 26</t>
  </si>
  <si>
    <t>Г. Гатчина, ул. Гагарина, д. 22</t>
  </si>
  <si>
    <t>Г. Гатчина, ул. Радищева, д. 24</t>
  </si>
  <si>
    <t>Г. Гатчина, ул. Лейтенанта Шмидта, д. 9/5</t>
  </si>
  <si>
    <t>Г. Гатчина, ул. К. Маркса, д.69</t>
  </si>
  <si>
    <t xml:space="preserve">на ремонт сетей электроснабжения, тепло, ХВС, подвал </t>
  </si>
  <si>
    <r>
      <t>на ремонт сетей электроснабжения и</t>
    </r>
    <r>
      <rPr>
        <sz val="18"/>
        <color indexed="10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подвала</t>
    </r>
  </si>
  <si>
    <r>
      <t xml:space="preserve">на ремонт сетей электроснабжения и </t>
    </r>
    <r>
      <rPr>
        <sz val="18"/>
        <rFont val="Times New Roman"/>
        <family val="1"/>
        <charset val="204"/>
      </rPr>
      <t>подвала</t>
    </r>
  </si>
  <si>
    <t>Г. Гатчина, ул. Гагарина, д.22</t>
  </si>
  <si>
    <t>Деревян.</t>
  </si>
  <si>
    <t>Камен.</t>
  </si>
  <si>
    <t>Панельн.</t>
  </si>
  <si>
    <t>Г. Гатчина, ул. 7 Армии, д. 10 A</t>
  </si>
  <si>
    <t>Г. Гатчина, ул. 7 Армии, д. 10А</t>
  </si>
  <si>
    <t xml:space="preserve">      от _________ 2017 года № _____</t>
  </si>
  <si>
    <t>Г. Гатчина, ул. Карла Маркса, д.7</t>
  </si>
  <si>
    <t>Г. Гатчина, ул. Карла Маркса, д.8</t>
  </si>
  <si>
    <t>Г. Гатчина, ул. Карла Маркса, д.8А</t>
  </si>
  <si>
    <t>Панел.</t>
  </si>
  <si>
    <t>Г. Гатчина, ул. Карла Маркса, д. 59</t>
  </si>
  <si>
    <t>Г. Гатчина, ул. Карла Маркса, д.59 В</t>
  </si>
  <si>
    <t>Г. Гатчина, ул. Карла Маркса, д. 62</t>
  </si>
  <si>
    <t>Г. Гатчина, ул. Карла Маркса, д.75</t>
  </si>
  <si>
    <t>Г. Гатчина, ул. Крупской, д.6</t>
  </si>
  <si>
    <t>Г. Гатчина, ул. Крупской, д.6А</t>
  </si>
  <si>
    <t>Г. Гатчина, ул. Матвеева, д.14Б</t>
  </si>
  <si>
    <t>Г. Гатчина, ул. Урицкого, д.4</t>
  </si>
  <si>
    <t>Г. Гатчина, ул. Урицкого, д.34</t>
  </si>
  <si>
    <t>Электрика, тепло, ХВС, водоотведение,  фундамент</t>
  </si>
  <si>
    <t>на ремонт сетей электроснабжения, тепло, ХВС, водоотведение, подвал, фундамент</t>
  </si>
  <si>
    <t xml:space="preserve"> подвал</t>
  </si>
  <si>
    <t>Электрика, тепло, ХВС, водоотведение, фундамент, фасад</t>
  </si>
  <si>
    <t>Электрика</t>
  </si>
  <si>
    <t>Электрика, тепло, ХВС, водоотведение, фундамент</t>
  </si>
  <si>
    <t>Электрика, тепло, ХВС, водоотведение</t>
  </si>
  <si>
    <t>Электрика, подвал</t>
  </si>
  <si>
    <t xml:space="preserve"> Краткосрочный муниципальный план реализации Региональной программы капитального ремонта общего имущества в многоквратирных домах, расположенных                                                                                      на территории города Гатчины Гатчинского муниципального района Ленинградской области в 2018 году</t>
  </si>
  <si>
    <t xml:space="preserve">I. Перечень многоквратирных домов, которые подлежат капитальному ремонту в 2018 году  </t>
  </si>
  <si>
    <t xml:space="preserve">II. Реестр многоквартирных домов, которые подлежат капитальному ремонту в 2018 году </t>
  </si>
  <si>
    <t xml:space="preserve">     к постановлению  администрации</t>
  </si>
</sst>
</file>

<file path=xl/styles.xml><?xml version="1.0" encoding="utf-8"?>
<styleSheet xmlns="http://schemas.openxmlformats.org/spreadsheetml/2006/main">
  <numFmts count="2">
    <numFmt numFmtId="164" formatCode="###\ ###\ ###\ ##0.00"/>
    <numFmt numFmtId="165" formatCode="0.0"/>
  </numFmts>
  <fonts count="4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2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4"/>
      <name val="Calibri"/>
      <family val="2"/>
    </font>
    <font>
      <sz val="16"/>
      <name val="Calibri"/>
      <family val="2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indexed="8"/>
      <name val="Calibri"/>
      <family val="2"/>
    </font>
    <font>
      <sz val="26"/>
      <name val="Calibri"/>
      <family val="2"/>
    </font>
    <font>
      <sz val="28"/>
      <name val="Calibri"/>
      <family val="2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Calibri"/>
      <family val="2"/>
    </font>
    <font>
      <b/>
      <sz val="2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8"/>
      <color indexed="8"/>
      <name val="Calibri"/>
      <family val="2"/>
    </font>
    <font>
      <sz val="18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0">
    <xf numFmtId="0" fontId="0" fillId="0" borderId="0"/>
    <xf numFmtId="0" fontId="4" fillId="0" borderId="0"/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49" fontId="38" fillId="0" borderId="1">
      <alignment horizontal="left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38" fillId="0" borderId="1">
      <alignment horizontal="center" vertical="center" wrapText="1"/>
      <protection locked="0" hidden="1"/>
    </xf>
    <xf numFmtId="0" fontId="44" fillId="0" borderId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45" fillId="0" borderId="0"/>
    <xf numFmtId="0" fontId="10" fillId="0" borderId="0"/>
    <xf numFmtId="0" fontId="1" fillId="0" borderId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1" fillId="0" borderId="0"/>
    <xf numFmtId="0" fontId="44" fillId="0" borderId="0"/>
    <xf numFmtId="0" fontId="44" fillId="0" borderId="0"/>
    <xf numFmtId="0" fontId="38" fillId="0" borderId="0" applyProtection="0"/>
    <xf numFmtId="0" fontId="44" fillId="0" borderId="0"/>
    <xf numFmtId="0" fontId="44" fillId="0" borderId="0"/>
    <xf numFmtId="0" fontId="38" fillId="0" borderId="0" applyProtection="0"/>
    <xf numFmtId="0" fontId="10" fillId="0" borderId="0"/>
    <xf numFmtId="0" fontId="38" fillId="0" borderId="0" applyProtection="0"/>
    <xf numFmtId="0" fontId="44" fillId="0" borderId="0"/>
    <xf numFmtId="0" fontId="44" fillId="0" borderId="0"/>
    <xf numFmtId="0" fontId="38" fillId="0" borderId="0" applyProtection="0"/>
    <xf numFmtId="0" fontId="44" fillId="0" borderId="0"/>
    <xf numFmtId="0" fontId="44" fillId="0" borderId="0"/>
    <xf numFmtId="0" fontId="38" fillId="0" borderId="0" applyProtection="0"/>
    <xf numFmtId="0" fontId="44" fillId="0" borderId="0"/>
    <xf numFmtId="0" fontId="38" fillId="0" borderId="0" applyProtection="0"/>
    <xf numFmtId="0" fontId="44" fillId="0" borderId="0"/>
    <xf numFmtId="0" fontId="38" fillId="0" borderId="0" applyProtection="0"/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1">
      <alignment horizontal="left" wrapText="1"/>
      <protection locked="0" hidden="1"/>
    </xf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  <xf numFmtId="0" fontId="38" fillId="0" borderId="2">
      <alignment horizontal="left" wrapText="1"/>
      <protection locked="0" hidden="1"/>
    </xf>
  </cellStyleXfs>
  <cellXfs count="195">
    <xf numFmtId="0" fontId="0" fillId="0" borderId="0" xfId="0"/>
    <xf numFmtId="1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3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5" fillId="2" borderId="0" xfId="0" applyNumberFormat="1" applyFont="1" applyFill="1"/>
    <xf numFmtId="3" fontId="0" fillId="0" borderId="0" xfId="0" applyNumberFormat="1"/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3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1" fontId="2" fillId="2" borderId="3" xfId="67" quotePrefix="1" applyNumberFormat="1" applyFont="1" applyFill="1" applyBorder="1" applyAlignment="1">
      <alignment horizontal="center" vertical="center" wrapText="1"/>
    </xf>
    <xf numFmtId="1" fontId="2" fillId="2" borderId="3" xfId="67" quotePrefix="1" applyNumberFormat="1" applyFont="1" applyFill="1" applyBorder="1" applyAlignment="1">
      <alignment horizontal="center" vertical="center"/>
    </xf>
    <xf numFmtId="1" fontId="2" fillId="2" borderId="3" xfId="67" applyNumberFormat="1" applyFont="1" applyFill="1" applyBorder="1" applyAlignment="1">
      <alignment horizontal="center" vertical="center" wrapText="1"/>
    </xf>
    <xf numFmtId="1" fontId="2" fillId="2" borderId="3" xfId="67" applyNumberFormat="1" applyFont="1" applyFill="1" applyBorder="1" applyAlignment="1">
      <alignment horizontal="center" vertical="center"/>
    </xf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15" fillId="2" borderId="0" xfId="0" applyFont="1" applyFill="1"/>
    <xf numFmtId="4" fontId="17" fillId="2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0" xfId="0" applyFont="1" applyFill="1"/>
    <xf numFmtId="0" fontId="22" fillId="2" borderId="0" xfId="0" applyFont="1" applyFill="1"/>
    <xf numFmtId="0" fontId="12" fillId="2" borderId="3" xfId="67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1" fillId="2" borderId="3" xfId="67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4" fontId="29" fillId="2" borderId="3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center" vertical="center" wrapText="1"/>
    </xf>
    <xf numFmtId="49" fontId="30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4" fontId="32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textRotation="90" wrapText="1"/>
    </xf>
    <xf numFmtId="3" fontId="24" fillId="2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 wrapText="1"/>
    </xf>
    <xf numFmtId="4" fontId="35" fillId="2" borderId="3" xfId="0" applyNumberFormat="1" applyFont="1" applyFill="1" applyBorder="1" applyAlignment="1">
      <alignment horizontal="center" vertical="center" wrapText="1"/>
    </xf>
    <xf numFmtId="3" fontId="35" fillId="2" borderId="3" xfId="0" applyNumberFormat="1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 applyAlignment="1"/>
    <xf numFmtId="4" fontId="12" fillId="2" borderId="3" xfId="0" applyNumberFormat="1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30" fillId="0" borderId="3" xfId="56" applyFont="1" applyFill="1" applyBorder="1" applyAlignment="1">
      <alignment horizontal="center"/>
    </xf>
    <xf numFmtId="1" fontId="30" fillId="0" borderId="3" xfId="56" applyNumberFormat="1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17" fillId="0" borderId="3" xfId="0" applyFont="1" applyFill="1" applyBorder="1" applyAlignment="1"/>
    <xf numFmtId="4" fontId="11" fillId="0" borderId="3" xfId="0" applyNumberFormat="1" applyFont="1" applyFill="1" applyBorder="1" applyAlignment="1">
      <alignment horizontal="center" wrapText="1"/>
    </xf>
    <xf numFmtId="4" fontId="31" fillId="0" borderId="3" xfId="0" applyNumberFormat="1" applyFont="1" applyFill="1" applyBorder="1" applyAlignment="1">
      <alignment horizontal="center" wrapText="1"/>
    </xf>
    <xf numFmtId="1" fontId="30" fillId="0" borderId="3" xfId="56" applyNumberFormat="1" applyFont="1" applyFill="1" applyBorder="1" applyAlignment="1">
      <alignment horizontal="center" vertical="center"/>
    </xf>
    <xf numFmtId="1" fontId="2" fillId="0" borderId="3" xfId="56" applyNumberFormat="1" applyFont="1" applyFill="1" applyBorder="1" applyAlignment="1">
      <alignment horizontal="center"/>
    </xf>
    <xf numFmtId="0" fontId="30" fillId="0" borderId="3" xfId="56" applyFont="1" applyFill="1" applyBorder="1" applyAlignment="1">
      <alignment horizontal="center" vertical="center"/>
    </xf>
    <xf numFmtId="165" fontId="30" fillId="0" borderId="3" xfId="56" applyNumberFormat="1" applyFont="1" applyFill="1" applyBorder="1" applyAlignment="1">
      <alignment horizontal="center" vertical="center"/>
    </xf>
    <xf numFmtId="4" fontId="24" fillId="3" borderId="3" xfId="0" applyNumberFormat="1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4" fontId="35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/>
    <xf numFmtId="0" fontId="41" fillId="0" borderId="3" xfId="0" applyFont="1" applyBorder="1"/>
    <xf numFmtId="4" fontId="17" fillId="2" borderId="3" xfId="0" applyNumberFormat="1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horizontal="center"/>
    </xf>
    <xf numFmtId="4" fontId="17" fillId="2" borderId="3" xfId="0" applyNumberFormat="1" applyFont="1" applyFill="1" applyBorder="1" applyAlignment="1">
      <alignment horizontal="center" vertical="center"/>
    </xf>
    <xf numFmtId="4" fontId="39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wrapText="1"/>
    </xf>
    <xf numFmtId="0" fontId="40" fillId="0" borderId="3" xfId="0" applyFont="1" applyBorder="1" applyAlignment="1"/>
    <xf numFmtId="0" fontId="12" fillId="2" borderId="3" xfId="0" applyFont="1" applyFill="1" applyBorder="1" applyAlignment="1">
      <alignment horizontal="left" wrapText="1"/>
    </xf>
    <xf numFmtId="1" fontId="30" fillId="2" borderId="3" xfId="0" applyNumberFormat="1" applyFont="1" applyFill="1" applyBorder="1" applyAlignment="1">
      <alignment horizontal="center" vertical="center"/>
    </xf>
    <xf numFmtId="4" fontId="30" fillId="2" borderId="3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4" fontId="30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" fontId="30" fillId="2" borderId="3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  <xf numFmtId="1" fontId="30" fillId="2" borderId="3" xfId="67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1" fontId="30" fillId="2" borderId="3" xfId="67" quotePrefix="1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1" fontId="30" fillId="2" borderId="3" xfId="67" applyNumberFormat="1" applyFont="1" applyFill="1" applyBorder="1" applyAlignment="1">
      <alignment horizontal="center" vertical="center"/>
    </xf>
    <xf numFmtId="1" fontId="30" fillId="2" borderId="3" xfId="67" quotePrefix="1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Fill="1" applyBorder="1"/>
    <xf numFmtId="1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35" fillId="2" borderId="3" xfId="0" applyNumberFormat="1" applyFont="1" applyFill="1" applyBorder="1" applyAlignment="1">
      <alignment horizontal="left"/>
    </xf>
    <xf numFmtId="4" fontId="41" fillId="0" borderId="3" xfId="0" applyNumberFormat="1" applyFont="1" applyBorder="1" applyAlignment="1">
      <alignment horizontal="left"/>
    </xf>
    <xf numFmtId="4" fontId="0" fillId="0" borderId="3" xfId="0" applyNumberForma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 vertical="center"/>
    </xf>
    <xf numFmtId="0" fontId="41" fillId="0" borderId="3" xfId="0" applyFont="1" applyFill="1" applyBorder="1"/>
    <xf numFmtId="4" fontId="41" fillId="0" borderId="3" xfId="0" applyNumberFormat="1" applyFont="1" applyFill="1" applyBorder="1" applyAlignment="1">
      <alignment horizontal="center"/>
    </xf>
    <xf numFmtId="4" fontId="27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wrapText="1"/>
    </xf>
    <xf numFmtId="4" fontId="18" fillId="2" borderId="3" xfId="0" applyNumberFormat="1" applyFont="1" applyFill="1" applyBorder="1" applyAlignment="1">
      <alignment horizontal="left"/>
    </xf>
    <xf numFmtId="4" fontId="17" fillId="0" borderId="3" xfId="0" applyNumberFormat="1" applyFont="1" applyFill="1" applyBorder="1" applyAlignment="1">
      <alignment horizontal="right" vertical="center" wrapText="1"/>
    </xf>
    <xf numFmtId="0" fontId="18" fillId="2" borderId="3" xfId="89" applyFont="1" applyFill="1" applyBorder="1" applyAlignment="1" applyProtection="1">
      <alignment horizontal="left" wrapText="1"/>
      <protection locked="0"/>
    </xf>
    <xf numFmtId="4" fontId="43" fillId="0" borderId="3" xfId="0" applyNumberFormat="1" applyFont="1" applyBorder="1" applyAlignment="1">
      <alignment horizontal="left"/>
    </xf>
    <xf numFmtId="0" fontId="41" fillId="0" borderId="3" xfId="0" applyFont="1" applyBorder="1" applyAlignment="1">
      <alignment horizontal="center"/>
    </xf>
    <xf numFmtId="4" fontId="41" fillId="0" borderId="3" xfId="0" applyNumberFormat="1" applyFont="1" applyBorder="1"/>
    <xf numFmtId="4" fontId="18" fillId="2" borderId="3" xfId="0" applyNumberFormat="1" applyFont="1" applyFill="1" applyBorder="1" applyAlignment="1">
      <alignment horizontal="left" vertical="center" wrapText="1"/>
    </xf>
    <xf numFmtId="0" fontId="41" fillId="0" borderId="3" xfId="0" applyFont="1" applyFill="1" applyBorder="1" applyAlignment="1">
      <alignment horizontal="center"/>
    </xf>
    <xf numFmtId="4" fontId="41" fillId="0" borderId="3" xfId="0" applyNumberFormat="1" applyFont="1" applyFill="1" applyBorder="1"/>
    <xf numFmtId="0" fontId="18" fillId="0" borderId="3" xfId="0" applyFont="1" applyFill="1" applyBorder="1" applyAlignment="1"/>
    <xf numFmtId="0" fontId="18" fillId="2" borderId="3" xfId="0" applyFont="1" applyFill="1" applyBorder="1" applyAlignment="1">
      <alignment horizontal="left" wrapText="1"/>
    </xf>
    <xf numFmtId="4" fontId="35" fillId="2" borderId="3" xfId="0" applyNumberFormat="1" applyFont="1" applyFill="1" applyBorder="1" applyAlignment="1">
      <alignment horizontal="left" vertical="center" wrapText="1"/>
    </xf>
    <xf numFmtId="4" fontId="16" fillId="2" borderId="7" xfId="0" applyNumberFormat="1" applyFont="1" applyFill="1" applyBorder="1" applyAlignment="1">
      <alignment horizontal="left" vertical="center" wrapText="1"/>
    </xf>
    <xf numFmtId="4" fontId="16" fillId="2" borderId="8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textRotation="90" wrapText="1"/>
    </xf>
    <xf numFmtId="0" fontId="25" fillId="2" borderId="3" xfId="0" applyFont="1" applyFill="1" applyBorder="1" applyAlignment="1">
      <alignment horizontal="center" vertical="center" textRotation="90" wrapText="1"/>
    </xf>
    <xf numFmtId="4" fontId="16" fillId="2" borderId="4" xfId="0" applyNumberFormat="1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4" fillId="2" borderId="3" xfId="67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textRotation="90" wrapText="1"/>
    </xf>
    <xf numFmtId="0" fontId="25" fillId="2" borderId="6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4" fillId="2" borderId="6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4" fontId="35" fillId="2" borderId="5" xfId="0" applyNumberFormat="1" applyFont="1" applyFill="1" applyBorder="1" applyAlignment="1">
      <alignment horizontal="center" vertical="center" wrapText="1"/>
    </xf>
    <xf numFmtId="4" fontId="35" fillId="2" borderId="9" xfId="0" applyNumberFormat="1" applyFont="1" applyFill="1" applyBorder="1" applyAlignment="1">
      <alignment horizontal="center" vertical="center" wrapText="1"/>
    </xf>
    <xf numFmtId="4" fontId="35" fillId="2" borderId="6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textRotation="90" wrapText="1"/>
    </xf>
    <xf numFmtId="4" fontId="24" fillId="2" borderId="7" xfId="0" applyNumberFormat="1" applyFont="1" applyFill="1" applyBorder="1" applyAlignment="1">
      <alignment horizontal="center" vertical="center"/>
    </xf>
    <xf numFmtId="4" fontId="24" fillId="2" borderId="4" xfId="0" applyNumberFormat="1" applyFont="1" applyFill="1" applyBorder="1" applyAlignment="1">
      <alignment horizontal="center" vertical="center"/>
    </xf>
    <xf numFmtId="4" fontId="24" fillId="2" borderId="8" xfId="0" applyNumberFormat="1" applyFont="1" applyFill="1" applyBorder="1" applyAlignment="1">
      <alignment horizontal="center" vertical="center"/>
    </xf>
    <xf numFmtId="4" fontId="37" fillId="2" borderId="7" xfId="0" applyNumberFormat="1" applyFont="1" applyFill="1" applyBorder="1" applyAlignment="1">
      <alignment horizontal="left" vertical="center" wrapText="1"/>
    </xf>
    <xf numFmtId="4" fontId="37" fillId="2" borderId="8" xfId="0" applyNumberFormat="1" applyFont="1" applyFill="1" applyBorder="1" applyAlignment="1">
      <alignment horizontal="left" vertical="center" wrapText="1"/>
    </xf>
    <xf numFmtId="4" fontId="24" fillId="2" borderId="7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4" fontId="24" fillId="2" borderId="8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4" fontId="24" fillId="2" borderId="9" xfId="0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4" fontId="34" fillId="2" borderId="7" xfId="0" applyNumberFormat="1" applyFont="1" applyFill="1" applyBorder="1" applyAlignment="1">
      <alignment horizontal="left" vertical="center" wrapText="1"/>
    </xf>
    <xf numFmtId="4" fontId="34" fillId="2" borderId="4" xfId="0" applyNumberFormat="1" applyFont="1" applyFill="1" applyBorder="1" applyAlignment="1">
      <alignment horizontal="left" vertical="center" wrapText="1"/>
    </xf>
  </cellXfs>
  <cellStyles count="180">
    <cellStyle name="Excel Built-in Normal" xfId="1"/>
    <cellStyle name="Денежный [0] 10" xfId="2"/>
    <cellStyle name="Денежный [0] 11" xfId="3"/>
    <cellStyle name="Денежный [0] 12" xfId="4"/>
    <cellStyle name="Денежный [0] 13" xfId="5"/>
    <cellStyle name="Денежный [0] 14" xfId="6"/>
    <cellStyle name="Денежный [0] 15" xfId="7"/>
    <cellStyle name="Денежный [0] 16" xfId="8"/>
    <cellStyle name="Денежный [0] 17" xfId="9"/>
    <cellStyle name="Денежный [0] 18" xfId="10"/>
    <cellStyle name="Денежный [0] 19" xfId="11"/>
    <cellStyle name="Денежный [0] 2" xfId="12"/>
    <cellStyle name="Денежный [0] 20" xfId="13"/>
    <cellStyle name="Денежный [0] 21" xfId="14"/>
    <cellStyle name="Денежный [0] 22" xfId="15"/>
    <cellStyle name="Денежный [0] 23" xfId="16"/>
    <cellStyle name="Денежный [0] 24" xfId="17"/>
    <cellStyle name="Денежный [0] 25" xfId="18"/>
    <cellStyle name="Денежный [0] 26" xfId="19"/>
    <cellStyle name="Денежный [0] 27" xfId="20"/>
    <cellStyle name="Денежный [0] 28" xfId="21"/>
    <cellStyle name="Денежный [0] 3" xfId="22"/>
    <cellStyle name="Денежный [0] 4" xfId="23"/>
    <cellStyle name="Денежный [0] 5" xfId="24"/>
    <cellStyle name="Денежный [0] 6" xfId="25"/>
    <cellStyle name="Денежный [0] 7" xfId="26"/>
    <cellStyle name="Денежный [0] 8" xfId="27"/>
    <cellStyle name="Денежный [0] 9" xfId="28"/>
    <cellStyle name="Денежный 10" xfId="29"/>
    <cellStyle name="Денежный 11" xfId="30"/>
    <cellStyle name="Денежный 12" xfId="31"/>
    <cellStyle name="Денежный 13" xfId="32"/>
    <cellStyle name="Денежный 14" xfId="33"/>
    <cellStyle name="Денежный 15" xfId="34"/>
    <cellStyle name="Денежный 16" xfId="35"/>
    <cellStyle name="Денежный 17" xfId="36"/>
    <cellStyle name="Денежный 18" xfId="37"/>
    <cellStyle name="Денежный 19" xfId="38"/>
    <cellStyle name="Денежный 2" xfId="39"/>
    <cellStyle name="Денежный 20" xfId="40"/>
    <cellStyle name="Денежный 21" xfId="41"/>
    <cellStyle name="Денежный 22" xfId="42"/>
    <cellStyle name="Денежный 23" xfId="43"/>
    <cellStyle name="Денежный 24" xfId="44"/>
    <cellStyle name="Денежный 25" xfId="45"/>
    <cellStyle name="Денежный 26" xfId="46"/>
    <cellStyle name="Денежный 27" xfId="47"/>
    <cellStyle name="Денежный 28" xfId="48"/>
    <cellStyle name="Денежный 3" xfId="49"/>
    <cellStyle name="Денежный 4" xfId="50"/>
    <cellStyle name="Денежный 5" xfId="51"/>
    <cellStyle name="Денежный 6" xfId="52"/>
    <cellStyle name="Денежный 7" xfId="53"/>
    <cellStyle name="Денежный 8" xfId="54"/>
    <cellStyle name="Денежный 9" xfId="55"/>
    <cellStyle name="Обычный" xfId="0" builtinId="0"/>
    <cellStyle name="Обычный 10" xfId="56"/>
    <cellStyle name="Обычный 10 2" xfId="57"/>
    <cellStyle name="Обычный 11" xfId="58"/>
    <cellStyle name="Обычный 12" xfId="59"/>
    <cellStyle name="Обычный 13" xfId="60"/>
    <cellStyle name="Обычный 14" xfId="61"/>
    <cellStyle name="Обычный 15" xfId="62"/>
    <cellStyle name="Обычный 16" xfId="63"/>
    <cellStyle name="Обычный 17" xfId="64"/>
    <cellStyle name="Обычный 18" xfId="65"/>
    <cellStyle name="Обычный 19" xfId="66"/>
    <cellStyle name="Обычный 2" xfId="67"/>
    <cellStyle name="Обычный 2 2" xfId="68"/>
    <cellStyle name="Обычный 2 3" xfId="69"/>
    <cellStyle name="Обычный 2 4" xfId="70"/>
    <cellStyle name="Обычный 20" xfId="71"/>
    <cellStyle name="Обычный 21" xfId="72"/>
    <cellStyle name="Обычный 22" xfId="73"/>
    <cellStyle name="Обычный 23" xfId="74"/>
    <cellStyle name="Обычный 24" xfId="75"/>
    <cellStyle name="Обычный 25" xfId="76"/>
    <cellStyle name="Обычный 26" xfId="77"/>
    <cellStyle name="Обычный 27" xfId="78"/>
    <cellStyle name="Обычный 28" xfId="79"/>
    <cellStyle name="Обычный 3" xfId="80"/>
    <cellStyle name="Обычный 3 2" xfId="81"/>
    <cellStyle name="Обычный 3 3" xfId="82"/>
    <cellStyle name="Обычный 3 4" xfId="83"/>
    <cellStyle name="Обычный 4" xfId="84"/>
    <cellStyle name="Обычный 4 2" xfId="85"/>
    <cellStyle name="Обычный 4 3" xfId="86"/>
    <cellStyle name="Обычный 5" xfId="87"/>
    <cellStyle name="Обычный 5 2" xfId="88"/>
    <cellStyle name="Обычный 6" xfId="89"/>
    <cellStyle name="Обычный 6 2" xfId="90"/>
    <cellStyle name="Обычный 6 3" xfId="91"/>
    <cellStyle name="Обычный 7" xfId="92"/>
    <cellStyle name="Обычный 7 2" xfId="93"/>
    <cellStyle name="Обычный 7 3" xfId="94"/>
    <cellStyle name="Обычный 8" xfId="95"/>
    <cellStyle name="Обычный 8 2" xfId="96"/>
    <cellStyle name="Обычный 9" xfId="97"/>
    <cellStyle name="Обычный 9 2" xfId="98"/>
    <cellStyle name="Процентный 10" xfId="99"/>
    <cellStyle name="Процентный 11" xfId="100"/>
    <cellStyle name="Процентный 12" xfId="101"/>
    <cellStyle name="Процентный 13" xfId="102"/>
    <cellStyle name="Процентный 14" xfId="103"/>
    <cellStyle name="Процентный 15" xfId="104"/>
    <cellStyle name="Процентный 16" xfId="105"/>
    <cellStyle name="Процентный 17" xfId="106"/>
    <cellStyle name="Процентный 18" xfId="107"/>
    <cellStyle name="Процентный 19" xfId="108"/>
    <cellStyle name="Процентный 2" xfId="109"/>
    <cellStyle name="Процентный 20" xfId="110"/>
    <cellStyle name="Процентный 21" xfId="111"/>
    <cellStyle name="Процентный 22" xfId="112"/>
    <cellStyle name="Процентный 23" xfId="113"/>
    <cellStyle name="Процентный 24" xfId="114"/>
    <cellStyle name="Процентный 25" xfId="115"/>
    <cellStyle name="Процентный 26" xfId="116"/>
    <cellStyle name="Процентный 27" xfId="117"/>
    <cellStyle name="Процентный 28" xfId="118"/>
    <cellStyle name="Процентный 3" xfId="119"/>
    <cellStyle name="Процентный 4" xfId="120"/>
    <cellStyle name="Процентный 5" xfId="121"/>
    <cellStyle name="Процентный 6" xfId="122"/>
    <cellStyle name="Процентный 7" xfId="123"/>
    <cellStyle name="Процентный 8" xfId="124"/>
    <cellStyle name="Процентный 9" xfId="125"/>
    <cellStyle name="Финансовый [0] 10" xfId="126"/>
    <cellStyle name="Финансовый [0] 11" xfId="127"/>
    <cellStyle name="Финансовый [0] 12" xfId="128"/>
    <cellStyle name="Финансовый [0] 13" xfId="129"/>
    <cellStyle name="Финансовый [0] 14" xfId="130"/>
    <cellStyle name="Финансовый [0] 15" xfId="131"/>
    <cellStyle name="Финансовый [0] 16" xfId="132"/>
    <cellStyle name="Финансовый [0] 17" xfId="133"/>
    <cellStyle name="Финансовый [0] 18" xfId="134"/>
    <cellStyle name="Финансовый [0] 19" xfId="135"/>
    <cellStyle name="Финансовый [0] 2" xfId="136"/>
    <cellStyle name="Финансовый [0] 20" xfId="137"/>
    <cellStyle name="Финансовый [0] 21" xfId="138"/>
    <cellStyle name="Финансовый [0] 22" xfId="139"/>
    <cellStyle name="Финансовый [0] 23" xfId="140"/>
    <cellStyle name="Финансовый [0] 24" xfId="141"/>
    <cellStyle name="Финансовый [0] 25" xfId="142"/>
    <cellStyle name="Финансовый [0] 26" xfId="143"/>
    <cellStyle name="Финансовый [0] 27" xfId="144"/>
    <cellStyle name="Финансовый [0] 28" xfId="145"/>
    <cellStyle name="Финансовый [0] 3" xfId="146"/>
    <cellStyle name="Финансовый [0] 4" xfId="147"/>
    <cellStyle name="Финансовый [0] 5" xfId="148"/>
    <cellStyle name="Финансовый [0] 6" xfId="149"/>
    <cellStyle name="Финансовый [0] 7" xfId="150"/>
    <cellStyle name="Финансовый [0] 8" xfId="151"/>
    <cellStyle name="Финансовый [0] 9" xfId="152"/>
    <cellStyle name="Финансовый 10" xfId="153"/>
    <cellStyle name="Финансовый 11" xfId="154"/>
    <cellStyle name="Финансовый 12" xfId="155"/>
    <cellStyle name="Финансовый 13" xfId="156"/>
    <cellStyle name="Финансовый 14" xfId="157"/>
    <cellStyle name="Финансовый 15" xfId="158"/>
    <cellStyle name="Финансовый 16" xfId="159"/>
    <cellStyle name="Финансовый 17" xfId="160"/>
    <cellStyle name="Финансовый 18" xfId="161"/>
    <cellStyle name="Финансовый 19" xfId="162"/>
    <cellStyle name="Финансовый 2" xfId="163"/>
    <cellStyle name="Финансовый 20" xfId="164"/>
    <cellStyle name="Финансовый 21" xfId="165"/>
    <cellStyle name="Финансовый 22" xfId="166"/>
    <cellStyle name="Финансовый 23" xfId="167"/>
    <cellStyle name="Финансовый 24" xfId="168"/>
    <cellStyle name="Финансовый 25" xfId="169"/>
    <cellStyle name="Финансовый 26" xfId="170"/>
    <cellStyle name="Финансовый 27" xfId="171"/>
    <cellStyle name="Финансовый 28" xfId="172"/>
    <cellStyle name="Финансовый 3" xfId="173"/>
    <cellStyle name="Финансовый 4" xfId="174"/>
    <cellStyle name="Финансовый 5" xfId="175"/>
    <cellStyle name="Финансовый 6" xfId="176"/>
    <cellStyle name="Финансовый 7" xfId="177"/>
    <cellStyle name="Финансовый 8" xfId="178"/>
    <cellStyle name="Финансовый 9" xfId="1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&#1075;.%20%20%20&#1055;&#1088;&#1080;&#1083;&#1086;&#1078;&#1077;&#1085;&#1080;&#1077;%20&#1055;&#1056;&#1054;&#1045;&#1050;&#1058;%20&#1044;&#1054;&#1055;&#1054;&#1051;&#1053;&#1048;&#1058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характеристика мкд"/>
      <sheetName val="виды работ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1"/>
  <sheetViews>
    <sheetView topLeftCell="A43" zoomScale="90" zoomScaleNormal="90" zoomScaleSheetLayoutView="90" workbookViewId="0">
      <selection activeCell="A6" sqref="A6:S6"/>
    </sheetView>
  </sheetViews>
  <sheetFormatPr defaultRowHeight="15"/>
  <cols>
    <col min="1" max="1" width="6" style="11" customWidth="1"/>
    <col min="2" max="2" width="65.42578125" style="13" customWidth="1"/>
    <col min="3" max="3" width="11.42578125" style="11" customWidth="1"/>
    <col min="4" max="4" width="7.5703125" style="11" customWidth="1"/>
    <col min="5" max="5" width="8.7109375" style="11" customWidth="1"/>
    <col min="6" max="6" width="6.140625" style="11" customWidth="1"/>
    <col min="7" max="7" width="6.5703125" style="11" customWidth="1"/>
    <col min="8" max="8" width="16.5703125" style="11" customWidth="1"/>
    <col min="9" max="9" width="10.42578125" style="11" customWidth="1"/>
    <col min="10" max="10" width="11.42578125" style="11" customWidth="1"/>
    <col min="11" max="11" width="8.5703125" style="11" customWidth="1"/>
    <col min="12" max="12" width="16.85546875" style="11" customWidth="1"/>
    <col min="13" max="13" width="7.5703125" style="11" customWidth="1"/>
    <col min="14" max="14" width="10.85546875" style="11" customWidth="1"/>
    <col min="15" max="15" width="13.85546875" style="11" customWidth="1"/>
    <col min="16" max="16" width="11" style="11" customWidth="1"/>
    <col min="17" max="17" width="12.7109375" style="11" customWidth="1"/>
    <col min="18" max="18" width="12.42578125" style="11" customWidth="1"/>
    <col min="19" max="19" width="9.28515625" style="11" customWidth="1"/>
    <col min="20" max="20" width="10" style="11" customWidth="1"/>
    <col min="21" max="21" width="9.140625" hidden="1" customWidth="1"/>
    <col min="22" max="22" width="3.5703125" hidden="1" customWidth="1"/>
    <col min="23" max="23" width="7.140625" hidden="1" customWidth="1"/>
    <col min="24" max="31" width="9.140625" hidden="1" customWidth="1"/>
  </cols>
  <sheetData>
    <row r="1" spans="1:32" s="3" customFormat="1" ht="18.75">
      <c r="A1" s="10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59"/>
      <c r="O1" s="59"/>
      <c r="P1" s="59"/>
      <c r="Q1" s="165" t="s">
        <v>51</v>
      </c>
      <c r="R1" s="165"/>
      <c r="S1" s="165"/>
      <c r="T1" s="165"/>
    </row>
    <row r="2" spans="1:32" s="3" customFormat="1" ht="18.75">
      <c r="A2" s="10"/>
      <c r="B2" s="1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59"/>
      <c r="O2" s="59"/>
      <c r="P2" s="59"/>
      <c r="Q2" s="57" t="s">
        <v>203</v>
      </c>
      <c r="R2" s="43"/>
      <c r="S2" s="43"/>
      <c r="T2" s="43"/>
    </row>
    <row r="3" spans="1:32" s="3" customFormat="1" ht="18.75">
      <c r="A3" s="10"/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59"/>
      <c r="O3" s="59"/>
      <c r="P3" s="59"/>
      <c r="Q3" s="57" t="s">
        <v>52</v>
      </c>
      <c r="R3" s="43"/>
      <c r="S3" s="43"/>
      <c r="T3" s="43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s="3" customFormat="1" ht="18.75">
      <c r="A4" s="10"/>
      <c r="B4" s="12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59"/>
      <c r="O4" s="59"/>
      <c r="P4" s="59"/>
      <c r="Q4" s="57" t="s">
        <v>178</v>
      </c>
      <c r="R4" s="43"/>
      <c r="S4" s="43"/>
      <c r="T4" s="43"/>
    </row>
    <row r="5" spans="1:32" s="3" customFormat="1" ht="18.75">
      <c r="A5" s="10"/>
      <c r="B5" s="1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9"/>
      <c r="O5" s="59"/>
      <c r="P5" s="59"/>
      <c r="Q5" s="58"/>
      <c r="R5" s="60"/>
      <c r="S5" s="60"/>
      <c r="T5" s="60"/>
    </row>
    <row r="6" spans="1:32" s="3" customFormat="1" ht="43.5" customHeight="1">
      <c r="A6" s="162" t="s">
        <v>200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4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2" s="3" customFormat="1" ht="35.25" customHeight="1">
      <c r="A7" s="167" t="s">
        <v>201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spans="1:32" s="3" customFormat="1" ht="4.5" customHeight="1">
      <c r="A8" s="18"/>
      <c r="B8" s="19"/>
      <c r="C8" s="18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8"/>
      <c r="S8" s="18"/>
      <c r="T8" s="10"/>
    </row>
    <row r="9" spans="1:32" s="3" customFormat="1" ht="40.5" customHeight="1">
      <c r="A9" s="155" t="s">
        <v>22</v>
      </c>
      <c r="B9" s="155" t="s">
        <v>1</v>
      </c>
      <c r="C9" s="156" t="s">
        <v>23</v>
      </c>
      <c r="D9" s="156"/>
      <c r="E9" s="157" t="s">
        <v>24</v>
      </c>
      <c r="F9" s="157" t="s">
        <v>25</v>
      </c>
      <c r="G9" s="157" t="s">
        <v>26</v>
      </c>
      <c r="H9" s="159" t="s">
        <v>27</v>
      </c>
      <c r="I9" s="163" t="s">
        <v>50</v>
      </c>
      <c r="J9" s="164"/>
      <c r="K9" s="159" t="s">
        <v>28</v>
      </c>
      <c r="L9" s="164" t="s">
        <v>29</v>
      </c>
      <c r="M9" s="164"/>
      <c r="N9" s="164"/>
      <c r="O9" s="164"/>
      <c r="P9" s="164"/>
      <c r="Q9" s="166" t="s">
        <v>48</v>
      </c>
      <c r="R9" s="166" t="s">
        <v>49</v>
      </c>
      <c r="S9" s="159" t="s">
        <v>30</v>
      </c>
      <c r="T9" s="160" t="s">
        <v>44</v>
      </c>
    </row>
    <row r="10" spans="1:32" s="3" customFormat="1" ht="15" customHeight="1">
      <c r="A10" s="155"/>
      <c r="B10" s="155"/>
      <c r="C10" s="159" t="s">
        <v>31</v>
      </c>
      <c r="D10" s="159" t="s">
        <v>32</v>
      </c>
      <c r="E10" s="157"/>
      <c r="F10" s="157"/>
      <c r="G10" s="157"/>
      <c r="H10" s="159"/>
      <c r="I10" s="159" t="s">
        <v>33</v>
      </c>
      <c r="J10" s="159" t="s">
        <v>34</v>
      </c>
      <c r="K10" s="159"/>
      <c r="L10" s="159" t="s">
        <v>33</v>
      </c>
      <c r="M10" s="168" t="s">
        <v>42</v>
      </c>
      <c r="N10" s="168" t="s">
        <v>43</v>
      </c>
      <c r="O10" s="170" t="s">
        <v>35</v>
      </c>
      <c r="P10" s="170" t="s">
        <v>36</v>
      </c>
      <c r="Q10" s="166"/>
      <c r="R10" s="166"/>
      <c r="S10" s="159"/>
      <c r="T10" s="160"/>
    </row>
    <row r="11" spans="1:32" s="3" customFormat="1" ht="187.5" customHeight="1">
      <c r="A11" s="155"/>
      <c r="B11" s="155"/>
      <c r="C11" s="159"/>
      <c r="D11" s="159"/>
      <c r="E11" s="157"/>
      <c r="F11" s="157"/>
      <c r="G11" s="157"/>
      <c r="H11" s="159"/>
      <c r="I11" s="159"/>
      <c r="J11" s="159"/>
      <c r="K11" s="159"/>
      <c r="L11" s="159"/>
      <c r="M11" s="169"/>
      <c r="N11" s="169"/>
      <c r="O11" s="171"/>
      <c r="P11" s="171"/>
      <c r="Q11" s="166"/>
      <c r="R11" s="166"/>
      <c r="S11" s="159"/>
      <c r="T11" s="160"/>
    </row>
    <row r="12" spans="1:32" s="3" customFormat="1" ht="28.5" customHeight="1">
      <c r="A12" s="155"/>
      <c r="B12" s="155"/>
      <c r="C12" s="159"/>
      <c r="D12" s="159"/>
      <c r="E12" s="157"/>
      <c r="F12" s="157"/>
      <c r="G12" s="157"/>
      <c r="H12" s="45" t="s">
        <v>37</v>
      </c>
      <c r="I12" s="45" t="s">
        <v>37</v>
      </c>
      <c r="J12" s="45" t="s">
        <v>37</v>
      </c>
      <c r="K12" s="45" t="s">
        <v>38</v>
      </c>
      <c r="L12" s="45" t="s">
        <v>18</v>
      </c>
      <c r="M12" s="45" t="s">
        <v>18</v>
      </c>
      <c r="N12" s="45" t="s">
        <v>18</v>
      </c>
      <c r="O12" s="45" t="s">
        <v>18</v>
      </c>
      <c r="P12" s="45" t="s">
        <v>18</v>
      </c>
      <c r="Q12" s="46" t="s">
        <v>41</v>
      </c>
      <c r="R12" s="42" t="s">
        <v>41</v>
      </c>
      <c r="S12" s="159"/>
      <c r="T12" s="160"/>
    </row>
    <row r="13" spans="1:32" s="3" customFormat="1" ht="14.25" customHeight="1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  <c r="K13" s="49">
        <v>11</v>
      </c>
      <c r="L13" s="49">
        <v>12</v>
      </c>
      <c r="M13" s="49">
        <v>13</v>
      </c>
      <c r="N13" s="49">
        <v>14</v>
      </c>
      <c r="O13" s="49">
        <v>15</v>
      </c>
      <c r="P13" s="49">
        <v>16</v>
      </c>
      <c r="Q13" s="49">
        <v>17</v>
      </c>
      <c r="R13" s="49">
        <v>18</v>
      </c>
      <c r="S13" s="49">
        <v>19</v>
      </c>
      <c r="T13" s="47">
        <v>20</v>
      </c>
    </row>
    <row r="14" spans="1:32" s="4" customFormat="1" ht="21.75" customHeight="1">
      <c r="A14" s="158" t="s">
        <v>40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</row>
    <row r="15" spans="1:32" s="3" customFormat="1" ht="21.75" customHeight="1">
      <c r="A15" s="152" t="s">
        <v>47</v>
      </c>
      <c r="B15" s="161"/>
      <c r="C15" s="161"/>
      <c r="D15" s="161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</row>
    <row r="16" spans="1:32" s="3" customFormat="1" ht="25.5" customHeight="1">
      <c r="A16" s="69">
        <v>1</v>
      </c>
      <c r="B16" s="108" t="s">
        <v>150</v>
      </c>
      <c r="C16" s="109">
        <v>1917</v>
      </c>
      <c r="D16" s="110"/>
      <c r="E16" s="111" t="s">
        <v>160</v>
      </c>
      <c r="F16" s="114">
        <v>2</v>
      </c>
      <c r="G16" s="114">
        <v>3</v>
      </c>
      <c r="H16" s="112">
        <v>1328.66</v>
      </c>
      <c r="I16" s="112">
        <v>1328.66</v>
      </c>
      <c r="J16" s="112">
        <v>1229.9000000000001</v>
      </c>
      <c r="K16" s="114">
        <v>31</v>
      </c>
      <c r="L16" s="134">
        <v>500000</v>
      </c>
      <c r="M16" s="113"/>
      <c r="N16" s="113"/>
      <c r="O16" s="113"/>
      <c r="P16" s="113"/>
      <c r="Q16" s="113"/>
      <c r="R16" s="113"/>
      <c r="S16" s="54" t="s">
        <v>129</v>
      </c>
      <c r="T16" s="47" t="s">
        <v>45</v>
      </c>
    </row>
    <row r="17" spans="1:20" s="3" customFormat="1" ht="25.5" customHeight="1">
      <c r="A17" s="69">
        <v>2</v>
      </c>
      <c r="B17" s="108" t="s">
        <v>152</v>
      </c>
      <c r="C17" s="109">
        <v>1917</v>
      </c>
      <c r="D17" s="110"/>
      <c r="E17" s="111" t="s">
        <v>160</v>
      </c>
      <c r="F17" s="114">
        <v>2</v>
      </c>
      <c r="G17" s="114">
        <v>1</v>
      </c>
      <c r="H17" s="112">
        <v>533.72</v>
      </c>
      <c r="I17" s="112">
        <v>533.72</v>
      </c>
      <c r="J17" s="112">
        <v>262.68</v>
      </c>
      <c r="K17" s="114">
        <v>11</v>
      </c>
      <c r="L17" s="134">
        <v>500000</v>
      </c>
      <c r="M17" s="113"/>
      <c r="N17" s="113"/>
      <c r="O17" s="113"/>
      <c r="P17" s="113"/>
      <c r="Q17" s="113"/>
      <c r="R17" s="113"/>
      <c r="S17" s="54" t="s">
        <v>129</v>
      </c>
      <c r="T17" s="47" t="s">
        <v>45</v>
      </c>
    </row>
    <row r="18" spans="1:20" s="3" customFormat="1" ht="25.5" customHeight="1">
      <c r="A18" s="69">
        <v>3</v>
      </c>
      <c r="B18" s="108" t="s">
        <v>153</v>
      </c>
      <c r="C18" s="109">
        <v>1917</v>
      </c>
      <c r="D18" s="110"/>
      <c r="E18" s="111" t="s">
        <v>160</v>
      </c>
      <c r="F18" s="114">
        <v>2</v>
      </c>
      <c r="G18" s="114">
        <v>1</v>
      </c>
      <c r="H18" s="112">
        <v>303.7</v>
      </c>
      <c r="I18" s="112">
        <v>303.7</v>
      </c>
      <c r="J18" s="112">
        <v>154.80000000000001</v>
      </c>
      <c r="K18" s="114">
        <v>5</v>
      </c>
      <c r="L18" s="134">
        <f ca="1">'виды работ'!C16</f>
        <v>1340640</v>
      </c>
      <c r="M18" s="113"/>
      <c r="N18" s="113"/>
      <c r="O18" s="113"/>
      <c r="P18" s="113"/>
      <c r="Q18" s="113"/>
      <c r="R18" s="113"/>
      <c r="S18" s="54" t="s">
        <v>129</v>
      </c>
      <c r="T18" s="47" t="s">
        <v>45</v>
      </c>
    </row>
    <row r="19" spans="1:20" s="3" customFormat="1" ht="25.5" customHeight="1">
      <c r="A19" s="69">
        <v>4</v>
      </c>
      <c r="B19" s="108" t="s">
        <v>154</v>
      </c>
      <c r="C19" s="109">
        <v>1917</v>
      </c>
      <c r="D19" s="110"/>
      <c r="E19" s="111" t="s">
        <v>160</v>
      </c>
      <c r="F19" s="114">
        <v>2</v>
      </c>
      <c r="G19" s="114">
        <v>1</v>
      </c>
      <c r="H19" s="112">
        <v>493.5</v>
      </c>
      <c r="I19" s="112">
        <v>493.5</v>
      </c>
      <c r="J19" s="112">
        <v>440.5</v>
      </c>
      <c r="K19" s="114">
        <v>12</v>
      </c>
      <c r="L19" s="134">
        <v>500000</v>
      </c>
      <c r="M19" s="113"/>
      <c r="N19" s="113"/>
      <c r="O19" s="113"/>
      <c r="P19" s="113"/>
      <c r="Q19" s="113"/>
      <c r="R19" s="113"/>
      <c r="S19" s="54" t="s">
        <v>129</v>
      </c>
      <c r="T19" s="47" t="s">
        <v>45</v>
      </c>
    </row>
    <row r="20" spans="1:20" s="3" customFormat="1" ht="25.5" customHeight="1">
      <c r="A20" s="69">
        <v>5</v>
      </c>
      <c r="B20" s="108" t="s">
        <v>156</v>
      </c>
      <c r="C20" s="109">
        <v>1917</v>
      </c>
      <c r="D20" s="110"/>
      <c r="E20" s="111" t="s">
        <v>160</v>
      </c>
      <c r="F20" s="114">
        <v>3</v>
      </c>
      <c r="G20" s="114">
        <v>1</v>
      </c>
      <c r="H20" s="112">
        <v>935.25</v>
      </c>
      <c r="I20" s="112">
        <v>935.25</v>
      </c>
      <c r="J20" s="112">
        <v>643.29999999999995</v>
      </c>
      <c r="K20" s="114">
        <v>21</v>
      </c>
      <c r="L20" s="134">
        <v>500000</v>
      </c>
      <c r="M20" s="113"/>
      <c r="N20" s="113"/>
      <c r="O20" s="113"/>
      <c r="P20" s="113"/>
      <c r="Q20" s="113"/>
      <c r="R20" s="113"/>
      <c r="S20" s="54" t="s">
        <v>129</v>
      </c>
      <c r="T20" s="47" t="s">
        <v>45</v>
      </c>
    </row>
    <row r="21" spans="1:20" s="3" customFormat="1" ht="25.5" customHeight="1">
      <c r="A21" s="69">
        <v>6</v>
      </c>
      <c r="B21" s="80" t="s">
        <v>131</v>
      </c>
      <c r="C21" s="84">
        <v>1985</v>
      </c>
      <c r="D21" s="1"/>
      <c r="E21" s="93" t="s">
        <v>175</v>
      </c>
      <c r="F21" s="92">
        <v>5</v>
      </c>
      <c r="G21" s="68">
        <v>5</v>
      </c>
      <c r="H21" s="94">
        <v>5562.2</v>
      </c>
      <c r="I21" s="70">
        <v>4176.7</v>
      </c>
      <c r="J21" s="48">
        <v>3891.2</v>
      </c>
      <c r="K21" s="92">
        <v>216</v>
      </c>
      <c r="L21" s="133">
        <f ca="1">'виды работ'!C19</f>
        <v>993738</v>
      </c>
      <c r="M21" s="25"/>
      <c r="N21" s="23"/>
      <c r="O21" s="23"/>
      <c r="P21" s="25"/>
      <c r="Q21" s="25"/>
      <c r="R21" s="24"/>
      <c r="S21" s="54" t="s">
        <v>129</v>
      </c>
      <c r="T21" s="47" t="s">
        <v>45</v>
      </c>
    </row>
    <row r="22" spans="1:20" s="3" customFormat="1" ht="25.5" customHeight="1">
      <c r="A22" s="69">
        <v>7</v>
      </c>
      <c r="B22" s="80" t="s">
        <v>58</v>
      </c>
      <c r="C22" s="2">
        <v>1917</v>
      </c>
      <c r="D22" s="26"/>
      <c r="E22" s="111" t="s">
        <v>160</v>
      </c>
      <c r="F22" s="1">
        <v>2</v>
      </c>
      <c r="G22" s="68">
        <v>2</v>
      </c>
      <c r="H22" s="70">
        <v>1231</v>
      </c>
      <c r="I22" s="70">
        <v>509.2</v>
      </c>
      <c r="J22" s="25">
        <v>509.2</v>
      </c>
      <c r="K22" s="23">
        <v>32</v>
      </c>
      <c r="L22" s="133">
        <f ca="1">'виды работ'!C20</f>
        <v>500000</v>
      </c>
      <c r="M22" s="25"/>
      <c r="N22" s="23"/>
      <c r="O22" s="23"/>
      <c r="P22" s="25"/>
      <c r="Q22" s="25"/>
      <c r="R22" s="24"/>
      <c r="S22" s="54" t="s">
        <v>129</v>
      </c>
      <c r="T22" s="47" t="s">
        <v>45</v>
      </c>
    </row>
    <row r="23" spans="1:20" s="3" customFormat="1" ht="26.25" customHeight="1">
      <c r="A23" s="69">
        <v>8</v>
      </c>
      <c r="B23" s="81" t="s">
        <v>59</v>
      </c>
      <c r="C23" s="84">
        <v>1972</v>
      </c>
      <c r="D23" s="27"/>
      <c r="E23" s="111" t="s">
        <v>160</v>
      </c>
      <c r="F23" s="1">
        <v>5</v>
      </c>
      <c r="G23" s="7">
        <v>5</v>
      </c>
      <c r="H23" s="94">
        <v>5823.9</v>
      </c>
      <c r="I23" s="70">
        <v>4293.8</v>
      </c>
      <c r="J23" s="25">
        <v>4002.6</v>
      </c>
      <c r="K23" s="92">
        <v>193</v>
      </c>
      <c r="L23" s="133">
        <f ca="1">'виды работ'!C21</f>
        <v>1900000</v>
      </c>
      <c r="M23" s="25"/>
      <c r="N23" s="23"/>
      <c r="O23" s="23"/>
      <c r="P23" s="25"/>
      <c r="Q23" s="25"/>
      <c r="R23" s="24"/>
      <c r="S23" s="54" t="s">
        <v>129</v>
      </c>
      <c r="T23" s="47" t="s">
        <v>45</v>
      </c>
    </row>
    <row r="24" spans="1:20" s="3" customFormat="1" ht="24.75" customHeight="1">
      <c r="A24" s="69">
        <v>9</v>
      </c>
      <c r="B24" s="81" t="s">
        <v>60</v>
      </c>
      <c r="C24" s="84">
        <v>1963</v>
      </c>
      <c r="D24" s="28"/>
      <c r="E24" s="111" t="s">
        <v>160</v>
      </c>
      <c r="F24" s="92">
        <v>4</v>
      </c>
      <c r="G24" s="68">
        <v>3</v>
      </c>
      <c r="H24" s="94">
        <v>3327.8</v>
      </c>
      <c r="I24" s="49">
        <v>2010.5</v>
      </c>
      <c r="J24" s="25">
        <v>1896.3</v>
      </c>
      <c r="K24" s="92">
        <v>87</v>
      </c>
      <c r="L24" s="25">
        <f ca="1">'виды работ'!C22</f>
        <v>1450000</v>
      </c>
      <c r="M24" s="25"/>
      <c r="N24" s="23"/>
      <c r="O24" s="23"/>
      <c r="P24" s="25"/>
      <c r="Q24" s="25"/>
      <c r="R24" s="24"/>
      <c r="S24" s="54" t="s">
        <v>129</v>
      </c>
      <c r="T24" s="47" t="s">
        <v>45</v>
      </c>
    </row>
    <row r="25" spans="1:20" s="3" customFormat="1" ht="24.75" customHeight="1">
      <c r="A25" s="69">
        <v>10</v>
      </c>
      <c r="B25" s="80" t="s">
        <v>132</v>
      </c>
      <c r="C25" s="84">
        <v>1917</v>
      </c>
      <c r="D25" s="28"/>
      <c r="E25" s="111" t="s">
        <v>160</v>
      </c>
      <c r="F25" s="92">
        <v>2</v>
      </c>
      <c r="G25" s="68">
        <v>1</v>
      </c>
      <c r="H25" s="94">
        <v>925.49</v>
      </c>
      <c r="I25" s="70">
        <v>553.49</v>
      </c>
      <c r="J25" s="25">
        <v>216.15</v>
      </c>
      <c r="K25" s="92">
        <v>22</v>
      </c>
      <c r="L25" s="25">
        <f ca="1">'виды работ'!C23</f>
        <v>500000</v>
      </c>
      <c r="M25" s="25"/>
      <c r="N25" s="23"/>
      <c r="O25" s="23"/>
      <c r="P25" s="25"/>
      <c r="Q25" s="25"/>
      <c r="R25" s="24"/>
      <c r="S25" s="54" t="s">
        <v>129</v>
      </c>
      <c r="T25" s="47" t="s">
        <v>45</v>
      </c>
    </row>
    <row r="26" spans="1:20" s="3" customFormat="1" ht="28.5" customHeight="1">
      <c r="A26" s="69">
        <v>11</v>
      </c>
      <c r="B26" s="80" t="s">
        <v>61</v>
      </c>
      <c r="C26" s="84">
        <v>1917</v>
      </c>
      <c r="D26" s="1"/>
      <c r="E26" s="84" t="s">
        <v>173</v>
      </c>
      <c r="F26" s="92">
        <v>2</v>
      </c>
      <c r="G26" s="68">
        <v>1</v>
      </c>
      <c r="H26" s="94">
        <v>315.52</v>
      </c>
      <c r="I26" s="70">
        <v>172.42</v>
      </c>
      <c r="J26" s="48">
        <v>131.4</v>
      </c>
      <c r="K26" s="92">
        <v>10</v>
      </c>
      <c r="L26" s="25">
        <f ca="1">'виды работ'!C24</f>
        <v>2175328</v>
      </c>
      <c r="M26" s="25"/>
      <c r="N26" s="23"/>
      <c r="O26" s="23"/>
      <c r="P26" s="25"/>
      <c r="Q26" s="25"/>
      <c r="R26" s="24"/>
      <c r="S26" s="54" t="s">
        <v>129</v>
      </c>
      <c r="T26" s="47" t="s">
        <v>45</v>
      </c>
    </row>
    <row r="27" spans="1:20" s="3" customFormat="1" ht="28.5" customHeight="1">
      <c r="A27" s="69">
        <v>12</v>
      </c>
      <c r="B27" s="80" t="s">
        <v>127</v>
      </c>
      <c r="C27" s="84">
        <v>1962</v>
      </c>
      <c r="D27" s="1"/>
      <c r="E27" s="93" t="s">
        <v>174</v>
      </c>
      <c r="F27" s="92">
        <v>2</v>
      </c>
      <c r="G27" s="68">
        <v>2</v>
      </c>
      <c r="H27" s="94">
        <v>1191.3</v>
      </c>
      <c r="I27" s="70">
        <v>642</v>
      </c>
      <c r="J27" s="48">
        <v>531.36</v>
      </c>
      <c r="K27" s="92">
        <v>33</v>
      </c>
      <c r="L27" s="25">
        <f ca="1">'виды работ'!C25</f>
        <v>150000</v>
      </c>
      <c r="M27" s="25"/>
      <c r="N27" s="23"/>
      <c r="O27" s="23"/>
      <c r="P27" s="25"/>
      <c r="Q27" s="25"/>
      <c r="R27" s="24"/>
      <c r="S27" s="54" t="s">
        <v>129</v>
      </c>
      <c r="T27" s="47" t="s">
        <v>45</v>
      </c>
    </row>
    <row r="28" spans="1:20" s="3" customFormat="1" ht="28.5" customHeight="1">
      <c r="A28" s="69">
        <v>13</v>
      </c>
      <c r="B28" s="81" t="s">
        <v>62</v>
      </c>
      <c r="C28" s="84">
        <v>1963</v>
      </c>
      <c r="D28" s="29"/>
      <c r="E28" s="111" t="s">
        <v>160</v>
      </c>
      <c r="F28" s="85">
        <v>4</v>
      </c>
      <c r="G28" s="7">
        <v>3</v>
      </c>
      <c r="H28" s="94">
        <v>3520.65</v>
      </c>
      <c r="I28" s="70">
        <v>2010.96</v>
      </c>
      <c r="J28" s="25">
        <v>2010.96</v>
      </c>
      <c r="K28" s="92">
        <v>82</v>
      </c>
      <c r="L28" s="25">
        <f ca="1">'виды работ'!C26</f>
        <v>5764000</v>
      </c>
      <c r="M28" s="25"/>
      <c r="N28" s="23"/>
      <c r="O28" s="23"/>
      <c r="P28" s="25"/>
      <c r="Q28" s="25"/>
      <c r="R28" s="24"/>
      <c r="S28" s="54" t="s">
        <v>129</v>
      </c>
      <c r="T28" s="47" t="s">
        <v>45</v>
      </c>
    </row>
    <row r="29" spans="1:20" s="3" customFormat="1" ht="28.5" customHeight="1">
      <c r="A29" s="69">
        <v>14</v>
      </c>
      <c r="B29" s="81" t="s">
        <v>177</v>
      </c>
      <c r="C29" s="84">
        <v>1968</v>
      </c>
      <c r="D29" s="29"/>
      <c r="E29" s="111" t="s">
        <v>160</v>
      </c>
      <c r="F29" s="85">
        <v>5</v>
      </c>
      <c r="G29" s="7">
        <v>4</v>
      </c>
      <c r="H29" s="94">
        <v>6041.08</v>
      </c>
      <c r="I29" s="70">
        <v>3446.8</v>
      </c>
      <c r="J29" s="25">
        <v>2995.78</v>
      </c>
      <c r="K29" s="92">
        <v>167</v>
      </c>
      <c r="L29" s="25">
        <f ca="1">'виды работ'!C27</f>
        <v>5380000</v>
      </c>
      <c r="M29" s="25"/>
      <c r="N29" s="23"/>
      <c r="O29" s="23"/>
      <c r="P29" s="25"/>
      <c r="Q29" s="25"/>
      <c r="R29" s="24"/>
      <c r="S29" s="54" t="s">
        <v>129</v>
      </c>
      <c r="T29" s="47" t="s">
        <v>45</v>
      </c>
    </row>
    <row r="30" spans="1:20" s="3" customFormat="1" ht="24" customHeight="1">
      <c r="A30" s="69">
        <v>15</v>
      </c>
      <c r="B30" s="81" t="s">
        <v>63</v>
      </c>
      <c r="C30" s="84">
        <v>1964</v>
      </c>
      <c r="D30" s="26"/>
      <c r="E30" s="111" t="s">
        <v>160</v>
      </c>
      <c r="F30" s="85">
        <v>4</v>
      </c>
      <c r="G30" s="68">
        <v>3</v>
      </c>
      <c r="H30" s="94">
        <v>2838.33</v>
      </c>
      <c r="I30" s="70">
        <v>2004.43</v>
      </c>
      <c r="J30" s="25">
        <v>1963.96</v>
      </c>
      <c r="K30" s="92">
        <v>79</v>
      </c>
      <c r="L30" s="25">
        <f ca="1">'виды работ'!C28</f>
        <v>150000</v>
      </c>
      <c r="M30" s="25"/>
      <c r="N30" s="23"/>
      <c r="O30" s="23"/>
      <c r="P30" s="25"/>
      <c r="Q30" s="25"/>
      <c r="R30" s="24"/>
      <c r="S30" s="54" t="s">
        <v>129</v>
      </c>
      <c r="T30" s="47" t="s">
        <v>45</v>
      </c>
    </row>
    <row r="31" spans="1:20" s="3" customFormat="1" ht="27" customHeight="1">
      <c r="A31" s="69">
        <v>16</v>
      </c>
      <c r="B31" s="81" t="s">
        <v>64</v>
      </c>
      <c r="C31" s="84">
        <v>1962</v>
      </c>
      <c r="D31" s="26"/>
      <c r="E31" s="111" t="s">
        <v>160</v>
      </c>
      <c r="F31" s="85">
        <v>3</v>
      </c>
      <c r="G31" s="68">
        <v>3</v>
      </c>
      <c r="H31" s="94">
        <v>2282.0100000000002</v>
      </c>
      <c r="I31" s="70">
        <v>1499.66</v>
      </c>
      <c r="J31" s="25">
        <v>1342.48</v>
      </c>
      <c r="K31" s="92">
        <v>76</v>
      </c>
      <c r="L31" s="25">
        <f ca="1">'виды работ'!C29</f>
        <v>900000</v>
      </c>
      <c r="M31" s="25"/>
      <c r="N31" s="23"/>
      <c r="O31" s="23"/>
      <c r="P31" s="25"/>
      <c r="Q31" s="25"/>
      <c r="R31" s="24"/>
      <c r="S31" s="54" t="s">
        <v>129</v>
      </c>
      <c r="T31" s="47" t="s">
        <v>45</v>
      </c>
    </row>
    <row r="32" spans="1:20" s="3" customFormat="1" ht="27" customHeight="1">
      <c r="A32" s="69">
        <v>17</v>
      </c>
      <c r="B32" s="81" t="s">
        <v>137</v>
      </c>
      <c r="C32" s="84">
        <v>1992</v>
      </c>
      <c r="D32" s="91"/>
      <c r="E32" s="111" t="s">
        <v>160</v>
      </c>
      <c r="F32" s="85">
        <v>9</v>
      </c>
      <c r="G32" s="68">
        <v>2</v>
      </c>
      <c r="H32" s="94">
        <v>5148.1000000000004</v>
      </c>
      <c r="I32" s="70">
        <v>3907.2</v>
      </c>
      <c r="J32" s="25">
        <v>3418.8</v>
      </c>
      <c r="K32" s="92">
        <v>164</v>
      </c>
      <c r="L32" s="25">
        <f ca="1">'виды работ'!C30</f>
        <v>1093094</v>
      </c>
      <c r="M32" s="25"/>
      <c r="N32" s="23"/>
      <c r="O32" s="23"/>
      <c r="P32" s="25"/>
      <c r="Q32" s="25"/>
      <c r="R32" s="24"/>
      <c r="S32" s="54" t="s">
        <v>129</v>
      </c>
      <c r="T32" s="98" t="s">
        <v>130</v>
      </c>
    </row>
    <row r="33" spans="1:23" s="3" customFormat="1" ht="27" customHeight="1">
      <c r="A33" s="69">
        <v>18</v>
      </c>
      <c r="B33" s="81" t="s">
        <v>138</v>
      </c>
      <c r="C33" s="84">
        <v>1993</v>
      </c>
      <c r="D33" s="91"/>
      <c r="E33" s="93" t="s">
        <v>175</v>
      </c>
      <c r="F33" s="85">
        <v>5</v>
      </c>
      <c r="G33" s="68">
        <v>3</v>
      </c>
      <c r="H33" s="94">
        <v>3586</v>
      </c>
      <c r="I33" s="70">
        <v>3586</v>
      </c>
      <c r="J33" s="25">
        <v>3271.8</v>
      </c>
      <c r="K33" s="92">
        <v>168</v>
      </c>
      <c r="L33" s="25">
        <f ca="1">'виды работ'!C31</f>
        <v>1507309</v>
      </c>
      <c r="M33" s="25"/>
      <c r="N33" s="23"/>
      <c r="O33" s="23"/>
      <c r="P33" s="25"/>
      <c r="Q33" s="25"/>
      <c r="R33" s="24"/>
      <c r="S33" s="54" t="s">
        <v>129</v>
      </c>
      <c r="T33" s="98" t="s">
        <v>130</v>
      </c>
    </row>
    <row r="34" spans="1:23" s="3" customFormat="1" ht="26.25" customHeight="1">
      <c r="A34" s="69">
        <v>19</v>
      </c>
      <c r="B34" s="80" t="s">
        <v>65</v>
      </c>
      <c r="C34" s="84">
        <v>1956</v>
      </c>
      <c r="D34" s="67"/>
      <c r="E34" s="111" t="s">
        <v>160</v>
      </c>
      <c r="F34" s="85">
        <v>2</v>
      </c>
      <c r="G34" s="68">
        <v>2</v>
      </c>
      <c r="H34" s="94">
        <v>714.36</v>
      </c>
      <c r="I34" s="70">
        <v>377.96</v>
      </c>
      <c r="J34" s="25">
        <v>305.95999999999998</v>
      </c>
      <c r="K34" s="92">
        <v>22</v>
      </c>
      <c r="L34" s="25">
        <f ca="1">'виды работ'!C32</f>
        <v>350000</v>
      </c>
      <c r="M34" s="25"/>
      <c r="N34" s="23"/>
      <c r="O34" s="23"/>
      <c r="P34" s="52"/>
      <c r="Q34" s="25"/>
      <c r="R34" s="37"/>
      <c r="S34" s="54" t="s">
        <v>129</v>
      </c>
      <c r="T34" s="47" t="s">
        <v>45</v>
      </c>
      <c r="U34" s="37"/>
      <c r="V34" s="38"/>
      <c r="W34" s="37"/>
    </row>
    <row r="35" spans="1:23" s="3" customFormat="1" ht="26.25" customHeight="1">
      <c r="A35" s="69">
        <v>20</v>
      </c>
      <c r="B35" s="80" t="s">
        <v>66</v>
      </c>
      <c r="C35" s="84">
        <v>1956</v>
      </c>
      <c r="D35" s="67"/>
      <c r="E35" s="111" t="s">
        <v>160</v>
      </c>
      <c r="F35" s="85">
        <v>2</v>
      </c>
      <c r="G35" s="68">
        <v>2</v>
      </c>
      <c r="H35" s="94">
        <v>713.96</v>
      </c>
      <c r="I35" s="70">
        <v>377.56</v>
      </c>
      <c r="J35" s="25">
        <v>286</v>
      </c>
      <c r="K35" s="92">
        <v>24</v>
      </c>
      <c r="L35" s="25">
        <f ca="1">'виды работ'!C33</f>
        <v>350000</v>
      </c>
      <c r="M35" s="25"/>
      <c r="N35" s="23"/>
      <c r="O35" s="23"/>
      <c r="P35" s="52"/>
      <c r="Q35" s="25"/>
      <c r="R35" s="37"/>
      <c r="S35" s="54" t="s">
        <v>129</v>
      </c>
      <c r="T35" s="47" t="s">
        <v>45</v>
      </c>
      <c r="U35" s="37"/>
      <c r="V35" s="38"/>
      <c r="W35" s="37"/>
    </row>
    <row r="36" spans="1:23" s="3" customFormat="1" ht="23.25" customHeight="1">
      <c r="A36" s="69">
        <v>21</v>
      </c>
      <c r="B36" s="81" t="s">
        <v>67</v>
      </c>
      <c r="C36" s="84">
        <v>1963</v>
      </c>
      <c r="D36" s="67"/>
      <c r="E36" s="111" t="s">
        <v>160</v>
      </c>
      <c r="F36" s="85">
        <v>4</v>
      </c>
      <c r="G36" s="68">
        <v>3</v>
      </c>
      <c r="H36" s="94">
        <v>3616.01</v>
      </c>
      <c r="I36" s="70">
        <v>2038.31</v>
      </c>
      <c r="J36" s="25">
        <v>1646.33</v>
      </c>
      <c r="K36" s="92">
        <v>94</v>
      </c>
      <c r="L36" s="25">
        <f ca="1">'виды работ'!C34</f>
        <v>200000</v>
      </c>
      <c r="M36" s="25"/>
      <c r="N36" s="23"/>
      <c r="O36" s="23"/>
      <c r="P36" s="52"/>
      <c r="Q36" s="25"/>
      <c r="R36" s="37"/>
      <c r="S36" s="54" t="s">
        <v>129</v>
      </c>
      <c r="T36" s="47" t="s">
        <v>45</v>
      </c>
      <c r="U36" s="37"/>
      <c r="V36" s="38"/>
      <c r="W36" s="37"/>
    </row>
    <row r="37" spans="1:23" s="3" customFormat="1" ht="23.25" customHeight="1">
      <c r="A37" s="69">
        <v>22</v>
      </c>
      <c r="B37" s="81" t="s">
        <v>125</v>
      </c>
      <c r="C37" s="84">
        <v>1967</v>
      </c>
      <c r="D37" s="67"/>
      <c r="E37" s="93" t="s">
        <v>174</v>
      </c>
      <c r="F37" s="85">
        <v>5</v>
      </c>
      <c r="G37" s="68">
        <v>6</v>
      </c>
      <c r="H37" s="94">
        <v>5983.3</v>
      </c>
      <c r="I37" s="70">
        <v>4437.7</v>
      </c>
      <c r="J37" s="25">
        <v>3871.14</v>
      </c>
      <c r="K37" s="92">
        <v>228</v>
      </c>
      <c r="L37" s="25">
        <f ca="1">'виды работ'!C35</f>
        <v>500000</v>
      </c>
      <c r="M37" s="25"/>
      <c r="N37" s="23"/>
      <c r="O37" s="23"/>
      <c r="P37" s="52"/>
      <c r="Q37" s="25"/>
      <c r="R37" s="37"/>
      <c r="S37" s="54" t="s">
        <v>129</v>
      </c>
      <c r="T37" s="47" t="s">
        <v>45</v>
      </c>
      <c r="U37" s="37"/>
      <c r="V37" s="38"/>
      <c r="W37" s="37"/>
    </row>
    <row r="38" spans="1:23" s="3" customFormat="1" ht="27" customHeight="1">
      <c r="A38" s="69">
        <v>23</v>
      </c>
      <c r="B38" s="81" t="s">
        <v>70</v>
      </c>
      <c r="C38" s="124">
        <v>1957</v>
      </c>
      <c r="D38" s="129"/>
      <c r="E38" s="111" t="s">
        <v>160</v>
      </c>
      <c r="F38" s="124">
        <v>3</v>
      </c>
      <c r="G38" s="126">
        <v>2</v>
      </c>
      <c r="H38" s="70">
        <v>1823.1</v>
      </c>
      <c r="I38" s="70">
        <v>1481.1</v>
      </c>
      <c r="J38" s="127">
        <v>1224.5999999999999</v>
      </c>
      <c r="K38" s="128">
        <v>50</v>
      </c>
      <c r="L38" s="25">
        <f ca="1">'виды работ'!C36</f>
        <v>5022600</v>
      </c>
      <c r="M38" s="25"/>
      <c r="N38" s="23"/>
      <c r="O38" s="23"/>
      <c r="P38" s="52"/>
      <c r="Q38" s="25"/>
      <c r="R38" s="37"/>
      <c r="S38" s="54" t="s">
        <v>129</v>
      </c>
      <c r="T38" s="47" t="s">
        <v>45</v>
      </c>
      <c r="U38" s="37"/>
      <c r="V38" s="38"/>
      <c r="W38" s="37"/>
    </row>
    <row r="39" spans="1:23" s="3" customFormat="1" ht="24.75" customHeight="1">
      <c r="A39" s="69">
        <v>24</v>
      </c>
      <c r="B39" s="81" t="s">
        <v>68</v>
      </c>
      <c r="C39" s="124">
        <v>1961</v>
      </c>
      <c r="D39" s="129"/>
      <c r="E39" s="111" t="s">
        <v>160</v>
      </c>
      <c r="F39" s="124">
        <v>3</v>
      </c>
      <c r="G39" s="126">
        <v>2</v>
      </c>
      <c r="H39" s="70">
        <v>1861.3</v>
      </c>
      <c r="I39" s="70">
        <v>1486.6</v>
      </c>
      <c r="J39" s="127">
        <v>1229.3</v>
      </c>
      <c r="K39" s="128">
        <v>44</v>
      </c>
      <c r="L39" s="25">
        <f ca="1">'виды работ'!C37</f>
        <v>5068800</v>
      </c>
      <c r="M39" s="25"/>
      <c r="N39" s="23"/>
      <c r="O39" s="23"/>
      <c r="P39" s="52"/>
      <c r="Q39" s="25"/>
      <c r="R39" s="37"/>
      <c r="S39" s="54" t="s">
        <v>129</v>
      </c>
      <c r="T39" s="47" t="s">
        <v>45</v>
      </c>
      <c r="U39" s="37"/>
      <c r="V39" s="38"/>
      <c r="W39" s="37"/>
    </row>
    <row r="40" spans="1:23" s="3" customFormat="1" ht="27" customHeight="1">
      <c r="A40" s="69">
        <v>25</v>
      </c>
      <c r="B40" s="80" t="s">
        <v>69</v>
      </c>
      <c r="C40" s="124">
        <v>1952</v>
      </c>
      <c r="D40" s="129"/>
      <c r="E40" s="111" t="s">
        <v>160</v>
      </c>
      <c r="F40" s="124">
        <v>3</v>
      </c>
      <c r="G40" s="126">
        <v>2</v>
      </c>
      <c r="H40" s="70">
        <v>1829.4</v>
      </c>
      <c r="I40" s="70">
        <v>1490.8</v>
      </c>
      <c r="J40" s="127">
        <v>1232.7</v>
      </c>
      <c r="K40" s="128">
        <v>49</v>
      </c>
      <c r="L40" s="25">
        <f ca="1">'виды работ'!C38</f>
        <v>5266400</v>
      </c>
      <c r="M40" s="25"/>
      <c r="N40" s="23"/>
      <c r="O40" s="23"/>
      <c r="P40" s="52"/>
      <c r="Q40" s="25"/>
      <c r="R40" s="37"/>
      <c r="S40" s="54" t="s">
        <v>129</v>
      </c>
      <c r="T40" s="47" t="s">
        <v>45</v>
      </c>
      <c r="U40" s="37"/>
      <c r="V40" s="38"/>
      <c r="W40" s="37"/>
    </row>
    <row r="41" spans="1:23" s="3" customFormat="1" ht="27" customHeight="1">
      <c r="A41" s="69">
        <v>26</v>
      </c>
      <c r="B41" s="80" t="s">
        <v>172</v>
      </c>
      <c r="C41" s="124">
        <v>1960</v>
      </c>
      <c r="D41" s="129"/>
      <c r="E41" s="111" t="s">
        <v>160</v>
      </c>
      <c r="F41" s="124">
        <v>3</v>
      </c>
      <c r="G41" s="126">
        <v>3</v>
      </c>
      <c r="H41" s="70">
        <v>2924.8</v>
      </c>
      <c r="I41" s="70">
        <v>1489</v>
      </c>
      <c r="J41" s="127">
        <v>1370.68</v>
      </c>
      <c r="K41" s="128">
        <v>57</v>
      </c>
      <c r="L41" s="25">
        <f ca="1">'виды работ'!C39</f>
        <v>250000</v>
      </c>
      <c r="M41" s="25"/>
      <c r="N41" s="23"/>
      <c r="O41" s="23"/>
      <c r="P41" s="52"/>
      <c r="Q41" s="25"/>
      <c r="R41" s="37"/>
      <c r="S41" s="54" t="s">
        <v>129</v>
      </c>
      <c r="T41" s="47" t="s">
        <v>45</v>
      </c>
      <c r="U41" s="37"/>
      <c r="V41" s="38"/>
      <c r="W41" s="37"/>
    </row>
    <row r="42" spans="1:23" s="3" customFormat="1" ht="27" customHeight="1">
      <c r="A42" s="69">
        <v>27</v>
      </c>
      <c r="B42" s="80" t="s">
        <v>139</v>
      </c>
      <c r="C42" s="124">
        <v>1960</v>
      </c>
      <c r="D42" s="129"/>
      <c r="E42" s="84" t="s">
        <v>173</v>
      </c>
      <c r="F42" s="124">
        <v>2</v>
      </c>
      <c r="G42" s="126">
        <v>1</v>
      </c>
      <c r="H42" s="70">
        <v>575.14</v>
      </c>
      <c r="I42" s="70">
        <v>337.64</v>
      </c>
      <c r="J42" s="127">
        <v>39.200000000000003</v>
      </c>
      <c r="K42" s="128">
        <v>26</v>
      </c>
      <c r="L42" s="25">
        <f ca="1">'виды работ'!C40</f>
        <v>2693163</v>
      </c>
      <c r="M42" s="25"/>
      <c r="N42" s="23"/>
      <c r="O42" s="23"/>
      <c r="P42" s="52"/>
      <c r="Q42" s="25"/>
      <c r="R42" s="37"/>
      <c r="S42" s="54" t="s">
        <v>129</v>
      </c>
      <c r="T42" s="47" t="s">
        <v>45</v>
      </c>
      <c r="U42" s="37"/>
      <c r="V42" s="38"/>
      <c r="W42" s="37"/>
    </row>
    <row r="43" spans="1:23" s="3" customFormat="1" ht="23.25" customHeight="1">
      <c r="A43" s="69">
        <v>28</v>
      </c>
      <c r="B43" s="80" t="s">
        <v>99</v>
      </c>
      <c r="C43" s="84">
        <v>1961</v>
      </c>
      <c r="D43" s="67"/>
      <c r="E43" s="84" t="s">
        <v>173</v>
      </c>
      <c r="F43" s="1">
        <v>2</v>
      </c>
      <c r="G43" s="68">
        <v>2</v>
      </c>
      <c r="H43" s="94">
        <v>874.28</v>
      </c>
      <c r="I43" s="70">
        <v>508.28</v>
      </c>
      <c r="J43" s="25">
        <v>139.22</v>
      </c>
      <c r="K43" s="92">
        <v>31</v>
      </c>
      <c r="L43" s="25">
        <f ca="1">'виды работ'!C41</f>
        <v>3470000</v>
      </c>
      <c r="M43" s="25"/>
      <c r="N43" s="23"/>
      <c r="O43" s="23"/>
      <c r="P43" s="52"/>
      <c r="Q43" s="25"/>
      <c r="R43" s="37"/>
      <c r="S43" s="54" t="s">
        <v>129</v>
      </c>
      <c r="T43" s="47" t="s">
        <v>45</v>
      </c>
      <c r="U43" s="37"/>
      <c r="V43" s="38"/>
      <c r="W43" s="37"/>
    </row>
    <row r="44" spans="1:23" s="3" customFormat="1" ht="27" customHeight="1">
      <c r="A44" s="69">
        <v>29</v>
      </c>
      <c r="B44" s="80" t="s">
        <v>71</v>
      </c>
      <c r="C44" s="84">
        <v>1917</v>
      </c>
      <c r="D44" s="5"/>
      <c r="E44" s="84" t="s">
        <v>173</v>
      </c>
      <c r="F44" s="92">
        <v>2</v>
      </c>
      <c r="G44" s="68">
        <v>2</v>
      </c>
      <c r="H44" s="94">
        <v>997.46</v>
      </c>
      <c r="I44" s="70">
        <v>583.66</v>
      </c>
      <c r="J44" s="25">
        <v>344.62</v>
      </c>
      <c r="K44" s="92">
        <v>35</v>
      </c>
      <c r="L44" s="25">
        <f ca="1">'виды работ'!C42</f>
        <v>2370000</v>
      </c>
      <c r="M44" s="25"/>
      <c r="N44" s="23"/>
      <c r="O44" s="23"/>
      <c r="P44" s="52"/>
      <c r="Q44" s="25"/>
      <c r="R44" s="37"/>
      <c r="S44" s="54" t="s">
        <v>129</v>
      </c>
      <c r="T44" s="47" t="s">
        <v>45</v>
      </c>
      <c r="U44" s="37"/>
      <c r="V44" s="38"/>
      <c r="W44" s="37"/>
    </row>
    <row r="45" spans="1:23" s="3" customFormat="1" ht="24" customHeight="1">
      <c r="A45" s="69">
        <v>30</v>
      </c>
      <c r="B45" s="80" t="s">
        <v>72</v>
      </c>
      <c r="C45" s="84">
        <v>1917</v>
      </c>
      <c r="D45" s="67"/>
      <c r="E45" s="84" t="s">
        <v>173</v>
      </c>
      <c r="F45" s="92">
        <v>2</v>
      </c>
      <c r="G45" s="68">
        <v>1</v>
      </c>
      <c r="H45" s="94">
        <v>527.65</v>
      </c>
      <c r="I45" s="70">
        <v>296.54000000000002</v>
      </c>
      <c r="J45" s="25">
        <v>178.04</v>
      </c>
      <c r="K45" s="92">
        <v>16</v>
      </c>
      <c r="L45" s="25">
        <f ca="1">'виды работ'!C43</f>
        <v>3160000</v>
      </c>
      <c r="M45" s="25"/>
      <c r="N45" s="23"/>
      <c r="O45" s="23"/>
      <c r="P45" s="52"/>
      <c r="Q45" s="25"/>
      <c r="R45" s="37"/>
      <c r="S45" s="54" t="s">
        <v>129</v>
      </c>
      <c r="T45" s="47" t="s">
        <v>45</v>
      </c>
      <c r="U45" s="37"/>
      <c r="V45" s="38"/>
      <c r="W45" s="37"/>
    </row>
    <row r="46" spans="1:23" s="3" customFormat="1" ht="26.25" customHeight="1">
      <c r="A46" s="69">
        <v>31</v>
      </c>
      <c r="B46" s="81" t="s">
        <v>73</v>
      </c>
      <c r="C46" s="84">
        <v>1965</v>
      </c>
      <c r="D46" s="5"/>
      <c r="E46" s="111" t="s">
        <v>160</v>
      </c>
      <c r="F46" s="92">
        <v>5</v>
      </c>
      <c r="G46" s="68">
        <v>4</v>
      </c>
      <c r="H46" s="94">
        <v>5986.58</v>
      </c>
      <c r="I46" s="70">
        <v>2727.38</v>
      </c>
      <c r="J46" s="25">
        <v>3166.78</v>
      </c>
      <c r="K46" s="92">
        <v>114</v>
      </c>
      <c r="L46" s="25">
        <f ca="1">'виды работ'!C44</f>
        <v>950000</v>
      </c>
      <c r="M46" s="25"/>
      <c r="N46" s="23"/>
      <c r="O46" s="23"/>
      <c r="P46" s="52"/>
      <c r="Q46" s="25"/>
      <c r="R46" s="37"/>
      <c r="S46" s="54" t="s">
        <v>129</v>
      </c>
      <c r="T46" s="47" t="s">
        <v>45</v>
      </c>
      <c r="U46" s="37"/>
      <c r="V46" s="38"/>
      <c r="W46" s="37"/>
    </row>
    <row r="47" spans="1:23" s="3" customFormat="1" ht="26.25" customHeight="1">
      <c r="A47" s="69">
        <v>32</v>
      </c>
      <c r="B47" s="80" t="s">
        <v>74</v>
      </c>
      <c r="C47" s="84">
        <v>1917</v>
      </c>
      <c r="D47" s="5"/>
      <c r="E47" s="84" t="s">
        <v>173</v>
      </c>
      <c r="F47" s="92">
        <v>2</v>
      </c>
      <c r="G47" s="68">
        <v>1</v>
      </c>
      <c r="H47" s="94">
        <v>687.2</v>
      </c>
      <c r="I47" s="70">
        <v>393.3</v>
      </c>
      <c r="J47" s="25">
        <v>393.3</v>
      </c>
      <c r="K47" s="92">
        <v>17</v>
      </c>
      <c r="L47" s="25">
        <f ca="1">'виды работ'!C45</f>
        <v>3200000</v>
      </c>
      <c r="M47" s="25"/>
      <c r="N47" s="23"/>
      <c r="O47" s="23"/>
      <c r="P47" s="52"/>
      <c r="Q47" s="25"/>
      <c r="R47" s="37"/>
      <c r="S47" s="54" t="s">
        <v>129</v>
      </c>
      <c r="T47" s="47" t="s">
        <v>45</v>
      </c>
      <c r="U47" s="37"/>
      <c r="V47" s="38"/>
      <c r="W47" s="37"/>
    </row>
    <row r="48" spans="1:23" s="3" customFormat="1" ht="26.25" customHeight="1">
      <c r="A48" s="69">
        <v>33</v>
      </c>
      <c r="B48" s="108" t="s">
        <v>144</v>
      </c>
      <c r="C48" s="115">
        <v>1961</v>
      </c>
      <c r="D48" s="116"/>
      <c r="E48" s="111" t="s">
        <v>160</v>
      </c>
      <c r="F48" s="112">
        <v>4</v>
      </c>
      <c r="G48" s="112">
        <v>2</v>
      </c>
      <c r="H48" s="112">
        <v>1325.84</v>
      </c>
      <c r="I48" s="112">
        <v>1325.84</v>
      </c>
      <c r="J48" s="112">
        <v>1076.04</v>
      </c>
      <c r="K48" s="112">
        <v>56</v>
      </c>
      <c r="L48" s="132">
        <f ca="1">'виды работ'!C46</f>
        <v>250000</v>
      </c>
      <c r="M48" s="113"/>
      <c r="N48" s="113"/>
      <c r="O48" s="117"/>
      <c r="P48" s="113"/>
      <c r="Q48" s="113"/>
      <c r="R48" s="113"/>
      <c r="S48" s="54" t="s">
        <v>129</v>
      </c>
      <c r="T48" s="47" t="s">
        <v>45</v>
      </c>
      <c r="U48" s="37"/>
      <c r="V48" s="38"/>
      <c r="W48" s="37"/>
    </row>
    <row r="49" spans="1:23" s="3" customFormat="1" ht="26.25" customHeight="1">
      <c r="A49" s="69">
        <v>34</v>
      </c>
      <c r="B49" s="80" t="s">
        <v>128</v>
      </c>
      <c r="C49" s="84">
        <v>1917</v>
      </c>
      <c r="D49" s="5"/>
      <c r="E49" s="84" t="s">
        <v>173</v>
      </c>
      <c r="F49" s="92">
        <v>2</v>
      </c>
      <c r="G49" s="68">
        <v>1</v>
      </c>
      <c r="H49" s="95">
        <v>732</v>
      </c>
      <c r="I49" s="70">
        <v>419.8</v>
      </c>
      <c r="J49" s="25">
        <v>264</v>
      </c>
      <c r="K49" s="92">
        <v>28</v>
      </c>
      <c r="L49" s="25">
        <f ca="1">'виды работ'!C47</f>
        <v>2803600</v>
      </c>
      <c r="M49" s="25"/>
      <c r="N49" s="23"/>
      <c r="O49" s="23"/>
      <c r="P49" s="52"/>
      <c r="Q49" s="25"/>
      <c r="R49" s="37"/>
      <c r="S49" s="54" t="s">
        <v>129</v>
      </c>
      <c r="T49" s="47" t="s">
        <v>45</v>
      </c>
      <c r="U49" s="37"/>
      <c r="V49" s="38"/>
      <c r="W49" s="37"/>
    </row>
    <row r="50" spans="1:23" s="3" customFormat="1" ht="26.25" customHeight="1">
      <c r="A50" s="69">
        <v>35</v>
      </c>
      <c r="B50" s="81" t="s">
        <v>75</v>
      </c>
      <c r="C50" s="84">
        <v>1964</v>
      </c>
      <c r="D50" s="5"/>
      <c r="E50" s="111" t="s">
        <v>160</v>
      </c>
      <c r="F50" s="92">
        <v>4</v>
      </c>
      <c r="G50" s="68">
        <v>2</v>
      </c>
      <c r="H50" s="94">
        <v>2335.29</v>
      </c>
      <c r="I50" s="70">
        <v>1193.57</v>
      </c>
      <c r="J50" s="25">
        <v>1193.57</v>
      </c>
      <c r="K50" s="92">
        <v>36</v>
      </c>
      <c r="L50" s="25">
        <f ca="1">'виды работ'!C48</f>
        <v>850000</v>
      </c>
      <c r="M50" s="25"/>
      <c r="N50" s="23"/>
      <c r="O50" s="23"/>
      <c r="P50" s="52"/>
      <c r="Q50" s="25"/>
      <c r="R50" s="37"/>
      <c r="S50" s="54" t="s">
        <v>129</v>
      </c>
      <c r="T50" s="47" t="s">
        <v>45</v>
      </c>
      <c r="U50" s="37"/>
      <c r="V50" s="38"/>
      <c r="W50" s="37"/>
    </row>
    <row r="51" spans="1:23" s="3" customFormat="1" ht="26.25" customHeight="1">
      <c r="A51" s="69">
        <v>36</v>
      </c>
      <c r="B51" s="108" t="s">
        <v>145</v>
      </c>
      <c r="C51" s="111">
        <v>1964</v>
      </c>
      <c r="D51" s="118"/>
      <c r="E51" s="111" t="s">
        <v>160</v>
      </c>
      <c r="F51" s="112">
        <v>7</v>
      </c>
      <c r="G51" s="112">
        <v>3</v>
      </c>
      <c r="H51" s="112">
        <v>3171.26</v>
      </c>
      <c r="I51" s="112">
        <v>3171.26</v>
      </c>
      <c r="J51" s="112">
        <v>2647.37</v>
      </c>
      <c r="K51" s="112">
        <v>118</v>
      </c>
      <c r="L51" s="132">
        <f ca="1">'виды работ'!C49</f>
        <v>250000</v>
      </c>
      <c r="M51" s="113"/>
      <c r="N51" s="113"/>
      <c r="O51" s="113"/>
      <c r="P51" s="113"/>
      <c r="Q51" s="113"/>
      <c r="R51" s="113"/>
      <c r="S51" s="54" t="s">
        <v>129</v>
      </c>
      <c r="T51" s="47" t="s">
        <v>45</v>
      </c>
      <c r="U51" s="37"/>
      <c r="V51" s="38"/>
      <c r="W51" s="37"/>
    </row>
    <row r="52" spans="1:23" s="3" customFormat="1" ht="26.25" customHeight="1">
      <c r="A52" s="69">
        <v>37</v>
      </c>
      <c r="B52" s="81" t="s">
        <v>76</v>
      </c>
      <c r="C52" s="84">
        <v>1964</v>
      </c>
      <c r="D52" s="5"/>
      <c r="E52" s="111" t="s">
        <v>160</v>
      </c>
      <c r="F52" s="92">
        <v>4</v>
      </c>
      <c r="G52" s="68">
        <v>3</v>
      </c>
      <c r="H52" s="94">
        <v>3539.24</v>
      </c>
      <c r="I52" s="70">
        <v>2003.44</v>
      </c>
      <c r="J52" s="25">
        <v>1916.65</v>
      </c>
      <c r="K52" s="92">
        <v>90</v>
      </c>
      <c r="L52" s="25">
        <f ca="1">'виды работ'!C50</f>
        <v>960000</v>
      </c>
      <c r="M52" s="25"/>
      <c r="N52" s="23"/>
      <c r="O52" s="23"/>
      <c r="P52" s="52"/>
      <c r="Q52" s="25"/>
      <c r="R52" s="37"/>
      <c r="S52" s="54" t="s">
        <v>129</v>
      </c>
      <c r="T52" s="47" t="s">
        <v>45</v>
      </c>
      <c r="U52" s="37"/>
      <c r="V52" s="38"/>
      <c r="W52" s="37"/>
    </row>
    <row r="53" spans="1:23" s="3" customFormat="1" ht="26.25" customHeight="1">
      <c r="A53" s="69">
        <v>38</v>
      </c>
      <c r="B53" s="81" t="s">
        <v>168</v>
      </c>
      <c r="C53" s="84">
        <v>1969</v>
      </c>
      <c r="D53" s="5"/>
      <c r="E53" s="93" t="s">
        <v>175</v>
      </c>
      <c r="F53" s="92">
        <v>5</v>
      </c>
      <c r="G53" s="68">
        <v>4</v>
      </c>
      <c r="H53" s="94">
        <v>4601.43</v>
      </c>
      <c r="I53" s="70">
        <v>3495.94</v>
      </c>
      <c r="J53" s="25">
        <v>3134.1</v>
      </c>
      <c r="K53" s="92">
        <v>148</v>
      </c>
      <c r="L53" s="25">
        <f ca="1">'виды работ'!C51</f>
        <v>6129600</v>
      </c>
      <c r="M53" s="25"/>
      <c r="N53" s="23"/>
      <c r="O53" s="23"/>
      <c r="P53" s="52"/>
      <c r="Q53" s="25"/>
      <c r="R53" s="37"/>
      <c r="S53" s="54" t="s">
        <v>129</v>
      </c>
      <c r="T53" s="47" t="s">
        <v>45</v>
      </c>
      <c r="U53" s="37"/>
      <c r="V53" s="38"/>
      <c r="W53" s="37"/>
    </row>
    <row r="54" spans="1:23" s="3" customFormat="1" ht="26.25" customHeight="1">
      <c r="A54" s="69">
        <v>39</v>
      </c>
      <c r="B54" s="81" t="s">
        <v>77</v>
      </c>
      <c r="C54" s="84">
        <v>1960</v>
      </c>
      <c r="D54" s="5"/>
      <c r="E54" s="111" t="s">
        <v>160</v>
      </c>
      <c r="F54" s="92">
        <v>3</v>
      </c>
      <c r="G54" s="68">
        <v>3</v>
      </c>
      <c r="H54" s="94">
        <v>2433.9</v>
      </c>
      <c r="I54" s="70">
        <v>1514.4</v>
      </c>
      <c r="J54" s="25">
        <v>1150.4000000000001</v>
      </c>
      <c r="K54" s="92">
        <v>84</v>
      </c>
      <c r="L54" s="25">
        <f ca="1">'виды работ'!C52</f>
        <v>250000</v>
      </c>
      <c r="M54" s="25"/>
      <c r="N54" s="23"/>
      <c r="O54" s="23"/>
      <c r="P54" s="52"/>
      <c r="Q54" s="25"/>
      <c r="R54" s="37"/>
      <c r="S54" s="54" t="s">
        <v>129</v>
      </c>
      <c r="T54" s="47" t="s">
        <v>45</v>
      </c>
      <c r="U54" s="37"/>
      <c r="V54" s="38"/>
      <c r="W54" s="37"/>
    </row>
    <row r="55" spans="1:23" s="3" customFormat="1" ht="26.25" customHeight="1">
      <c r="A55" s="69">
        <v>40</v>
      </c>
      <c r="B55" s="80" t="s">
        <v>179</v>
      </c>
      <c r="C55" s="84">
        <v>1917</v>
      </c>
      <c r="D55" s="5"/>
      <c r="E55" s="84" t="s">
        <v>173</v>
      </c>
      <c r="F55" s="92">
        <v>2</v>
      </c>
      <c r="G55" s="68">
        <v>2</v>
      </c>
      <c r="H55" s="94">
        <v>1076.0999999999999</v>
      </c>
      <c r="I55" s="70">
        <v>475.48</v>
      </c>
      <c r="J55" s="25">
        <v>112.8</v>
      </c>
      <c r="K55" s="92">
        <v>23</v>
      </c>
      <c r="L55" s="25">
        <f ca="1">'виды работ'!C53</f>
        <v>1890000</v>
      </c>
      <c r="M55" s="25"/>
      <c r="N55" s="23"/>
      <c r="O55" s="23"/>
      <c r="P55" s="25">
        <f>'[1]виды работ'!B53</f>
        <v>0</v>
      </c>
      <c r="Q55" s="25">
        <f t="shared" ref="Q55:Q61" si="0">L55/H55</f>
        <v>1756.3423473654866</v>
      </c>
      <c r="R55" s="37"/>
      <c r="S55" s="54" t="s">
        <v>129</v>
      </c>
      <c r="T55" s="47" t="s">
        <v>45</v>
      </c>
      <c r="U55" s="37"/>
      <c r="V55" s="38"/>
      <c r="W55" s="37"/>
    </row>
    <row r="56" spans="1:23" s="3" customFormat="1" ht="26.25" customHeight="1">
      <c r="A56" s="69">
        <v>41</v>
      </c>
      <c r="B56" s="80" t="s">
        <v>180</v>
      </c>
      <c r="C56" s="84">
        <v>1949</v>
      </c>
      <c r="D56" s="5"/>
      <c r="E56" s="84" t="s">
        <v>160</v>
      </c>
      <c r="F56" s="92">
        <v>2</v>
      </c>
      <c r="G56" s="68">
        <v>2</v>
      </c>
      <c r="H56" s="94">
        <v>817</v>
      </c>
      <c r="I56" s="70">
        <v>435.42</v>
      </c>
      <c r="J56" s="25">
        <v>285</v>
      </c>
      <c r="K56" s="92">
        <v>41</v>
      </c>
      <c r="L56" s="25">
        <f ca="1">'виды работ'!C54</f>
        <v>1700000</v>
      </c>
      <c r="M56" s="25"/>
      <c r="N56" s="23"/>
      <c r="O56" s="23"/>
      <c r="P56" s="25">
        <f>'[1]виды работ'!B54</f>
        <v>0</v>
      </c>
      <c r="Q56" s="25">
        <f t="shared" si="0"/>
        <v>2080.7833537331703</v>
      </c>
      <c r="R56" s="37"/>
      <c r="S56" s="54" t="s">
        <v>129</v>
      </c>
      <c r="T56" s="47" t="s">
        <v>45</v>
      </c>
      <c r="U56" s="37"/>
      <c r="V56" s="38"/>
      <c r="W56" s="37"/>
    </row>
    <row r="57" spans="1:23" s="3" customFormat="1" ht="26.25" customHeight="1">
      <c r="A57" s="69">
        <v>42</v>
      </c>
      <c r="B57" s="80" t="s">
        <v>181</v>
      </c>
      <c r="C57" s="84">
        <v>1971</v>
      </c>
      <c r="D57" s="5"/>
      <c r="E57" s="84" t="s">
        <v>182</v>
      </c>
      <c r="F57" s="92">
        <v>5</v>
      </c>
      <c r="G57" s="68">
        <v>6</v>
      </c>
      <c r="H57" s="94">
        <v>5837.3</v>
      </c>
      <c r="I57" s="70">
        <v>4386.8</v>
      </c>
      <c r="J57" s="25">
        <v>3824.5</v>
      </c>
      <c r="K57" s="92">
        <v>210</v>
      </c>
      <c r="L57" s="25">
        <f ca="1">'виды работ'!C55</f>
        <v>5150000</v>
      </c>
      <c r="M57" s="25"/>
      <c r="N57" s="23"/>
      <c r="O57" s="23"/>
      <c r="P57" s="25">
        <f>'[1]виды работ'!B55</f>
        <v>0</v>
      </c>
      <c r="Q57" s="25">
        <f t="shared" si="0"/>
        <v>882.25720795573295</v>
      </c>
      <c r="R57" s="37"/>
      <c r="S57" s="54" t="s">
        <v>129</v>
      </c>
      <c r="T57" s="47" t="s">
        <v>45</v>
      </c>
      <c r="U57" s="37"/>
      <c r="V57" s="38"/>
      <c r="W57" s="37"/>
    </row>
    <row r="58" spans="1:23" s="3" customFormat="1" ht="26.25" customHeight="1">
      <c r="A58" s="69">
        <v>43</v>
      </c>
      <c r="B58" s="80" t="s">
        <v>183</v>
      </c>
      <c r="C58" s="84">
        <v>1917</v>
      </c>
      <c r="D58" s="67"/>
      <c r="E58" s="84" t="s">
        <v>173</v>
      </c>
      <c r="F58" s="92">
        <v>2</v>
      </c>
      <c r="G58" s="68">
        <v>2</v>
      </c>
      <c r="H58" s="94">
        <v>624.64</v>
      </c>
      <c r="I58" s="70">
        <v>320.2</v>
      </c>
      <c r="J58" s="25">
        <v>80</v>
      </c>
      <c r="K58" s="92">
        <v>17</v>
      </c>
      <c r="L58" s="25">
        <f ca="1">'виды работ'!C56</f>
        <v>500000</v>
      </c>
      <c r="M58" s="25"/>
      <c r="N58" s="23"/>
      <c r="O58" s="23"/>
      <c r="P58" s="25">
        <f>'[1]виды работ'!B56</f>
        <v>0</v>
      </c>
      <c r="Q58" s="25">
        <f t="shared" si="0"/>
        <v>800.4610655737705</v>
      </c>
      <c r="R58" s="37"/>
      <c r="S58" s="54" t="s">
        <v>129</v>
      </c>
      <c r="T58" s="47" t="s">
        <v>45</v>
      </c>
      <c r="U58" s="37"/>
      <c r="V58" s="38"/>
      <c r="W58" s="37"/>
    </row>
    <row r="59" spans="1:23" s="3" customFormat="1" ht="26.25" customHeight="1">
      <c r="A59" s="69">
        <v>44</v>
      </c>
      <c r="B59" s="81" t="s">
        <v>184</v>
      </c>
      <c r="C59" s="84">
        <v>1960</v>
      </c>
      <c r="D59" s="5"/>
      <c r="E59" s="84" t="s">
        <v>160</v>
      </c>
      <c r="F59" s="92">
        <v>2</v>
      </c>
      <c r="G59" s="2">
        <v>3</v>
      </c>
      <c r="H59" s="94">
        <v>1150.77</v>
      </c>
      <c r="I59" s="70">
        <v>633.5</v>
      </c>
      <c r="J59" s="25">
        <v>566.27</v>
      </c>
      <c r="K59" s="92">
        <v>26</v>
      </c>
      <c r="L59" s="25">
        <f ca="1">'виды работ'!C57</f>
        <v>800000</v>
      </c>
      <c r="M59" s="25"/>
      <c r="N59" s="23"/>
      <c r="O59" s="23"/>
      <c r="P59" s="25">
        <f>'[1]виды работ'!B57</f>
        <v>0</v>
      </c>
      <c r="Q59" s="25">
        <f t="shared" si="0"/>
        <v>695.18670107840842</v>
      </c>
      <c r="R59" s="37"/>
      <c r="S59" s="54" t="s">
        <v>129</v>
      </c>
      <c r="T59" s="47" t="s">
        <v>45</v>
      </c>
      <c r="U59" s="37"/>
      <c r="V59" s="38"/>
      <c r="W59" s="37"/>
    </row>
    <row r="60" spans="1:23" s="3" customFormat="1" ht="26.25" customHeight="1">
      <c r="A60" s="69">
        <v>45</v>
      </c>
      <c r="B60" s="80" t="s">
        <v>185</v>
      </c>
      <c r="C60" s="84">
        <v>1967</v>
      </c>
      <c r="D60" s="5"/>
      <c r="E60" s="84" t="s">
        <v>173</v>
      </c>
      <c r="F60" s="92">
        <v>2</v>
      </c>
      <c r="G60" s="2">
        <v>2</v>
      </c>
      <c r="H60" s="94">
        <v>747.72</v>
      </c>
      <c r="I60" s="70">
        <v>419.1</v>
      </c>
      <c r="J60" s="25">
        <v>270.19</v>
      </c>
      <c r="K60" s="92">
        <v>25</v>
      </c>
      <c r="L60" s="25">
        <f ca="1">'виды работ'!C58</f>
        <v>2500000</v>
      </c>
      <c r="M60" s="25"/>
      <c r="N60" s="23"/>
      <c r="O60" s="23"/>
      <c r="P60" s="25">
        <f>'[1]виды работ'!B58</f>
        <v>0</v>
      </c>
      <c r="Q60" s="25">
        <f t="shared" si="0"/>
        <v>3343.497565933772</v>
      </c>
      <c r="R60" s="37"/>
      <c r="S60" s="54" t="s">
        <v>129</v>
      </c>
      <c r="T60" s="47" t="s">
        <v>45</v>
      </c>
      <c r="U60" s="37"/>
      <c r="V60" s="38"/>
      <c r="W60" s="37"/>
    </row>
    <row r="61" spans="1:23" s="3" customFormat="1" ht="26.25" customHeight="1">
      <c r="A61" s="69">
        <v>46</v>
      </c>
      <c r="B61" s="80" t="s">
        <v>186</v>
      </c>
      <c r="C61" s="115">
        <v>1917</v>
      </c>
      <c r="D61" s="116"/>
      <c r="E61" s="84" t="s">
        <v>173</v>
      </c>
      <c r="F61" s="115">
        <v>2</v>
      </c>
      <c r="G61" s="115">
        <v>2</v>
      </c>
      <c r="H61" s="112">
        <v>913</v>
      </c>
      <c r="I61" s="112">
        <v>498.4</v>
      </c>
      <c r="J61" s="112">
        <v>386.31</v>
      </c>
      <c r="K61" s="115">
        <v>32</v>
      </c>
      <c r="L61" s="25">
        <f ca="1">'виды работ'!C59</f>
        <v>3500000</v>
      </c>
      <c r="M61" s="113"/>
      <c r="N61" s="113"/>
      <c r="O61" s="117"/>
      <c r="P61" s="138">
        <f>'[1]виды работ'!B59</f>
        <v>0</v>
      </c>
      <c r="Q61" s="25">
        <f t="shared" si="0"/>
        <v>3833.5158817086526</v>
      </c>
      <c r="R61" s="113"/>
      <c r="S61" s="54" t="s">
        <v>129</v>
      </c>
      <c r="T61" s="47" t="s">
        <v>45</v>
      </c>
      <c r="U61" s="37"/>
      <c r="V61" s="38"/>
      <c r="W61" s="37"/>
    </row>
    <row r="62" spans="1:23" s="3" customFormat="1" ht="26.25" customHeight="1">
      <c r="A62" s="69">
        <v>47</v>
      </c>
      <c r="B62" s="81" t="s">
        <v>78</v>
      </c>
      <c r="C62" s="124">
        <v>1962</v>
      </c>
      <c r="D62" s="125"/>
      <c r="E62" s="111" t="s">
        <v>160</v>
      </c>
      <c r="F62" s="124">
        <v>4</v>
      </c>
      <c r="G62" s="126">
        <v>3</v>
      </c>
      <c r="H62" s="70">
        <v>2541.9</v>
      </c>
      <c r="I62" s="70">
        <v>1933.2</v>
      </c>
      <c r="J62" s="127">
        <v>1792.6</v>
      </c>
      <c r="K62" s="128">
        <v>104</v>
      </c>
      <c r="L62" s="25">
        <f ca="1">'виды работ'!C60</f>
        <v>4045300</v>
      </c>
      <c r="M62" s="25"/>
      <c r="N62" s="23"/>
      <c r="O62" s="23"/>
      <c r="P62" s="52"/>
      <c r="Q62" s="25"/>
      <c r="R62" s="37"/>
      <c r="S62" s="54" t="s">
        <v>129</v>
      </c>
      <c r="T62" s="47" t="s">
        <v>45</v>
      </c>
      <c r="U62" s="37"/>
      <c r="V62" s="38"/>
      <c r="W62" s="37"/>
    </row>
    <row r="63" spans="1:23" s="3" customFormat="1" ht="26.25" customHeight="1">
      <c r="A63" s="69">
        <v>48</v>
      </c>
      <c r="B63" s="80" t="s">
        <v>105</v>
      </c>
      <c r="C63" s="84">
        <v>1941</v>
      </c>
      <c r="D63" s="1"/>
      <c r="E63" s="111" t="s">
        <v>160</v>
      </c>
      <c r="F63" s="92">
        <v>3</v>
      </c>
      <c r="G63" s="68">
        <v>3</v>
      </c>
      <c r="H63" s="94">
        <v>2623.18</v>
      </c>
      <c r="I63" s="70">
        <v>1691.77</v>
      </c>
      <c r="J63" s="25">
        <v>1467.38</v>
      </c>
      <c r="K63" s="92">
        <v>102</v>
      </c>
      <c r="L63" s="25">
        <f ca="1">'виды работ'!C61</f>
        <v>7900000</v>
      </c>
      <c r="M63" s="25"/>
      <c r="N63" s="23"/>
      <c r="O63" s="23"/>
      <c r="P63" s="52"/>
      <c r="Q63" s="25"/>
      <c r="R63" s="37"/>
      <c r="S63" s="54" t="s">
        <v>129</v>
      </c>
      <c r="T63" s="47" t="s">
        <v>45</v>
      </c>
      <c r="U63" s="37"/>
      <c r="V63" s="38"/>
      <c r="W63" s="37"/>
    </row>
    <row r="64" spans="1:23" s="3" customFormat="1" ht="26.25" customHeight="1">
      <c r="A64" s="69">
        <v>49</v>
      </c>
      <c r="B64" s="80" t="s">
        <v>106</v>
      </c>
      <c r="C64" s="84">
        <v>1941</v>
      </c>
      <c r="D64" s="1"/>
      <c r="E64" s="111" t="s">
        <v>160</v>
      </c>
      <c r="F64" s="85">
        <v>3</v>
      </c>
      <c r="G64" s="68">
        <v>3</v>
      </c>
      <c r="H64" s="94">
        <v>2557.66</v>
      </c>
      <c r="I64" s="70">
        <v>1629.85</v>
      </c>
      <c r="J64" s="25">
        <v>1313.13</v>
      </c>
      <c r="K64" s="92">
        <v>83</v>
      </c>
      <c r="L64" s="25">
        <f ca="1">'виды работ'!C62</f>
        <v>7900000</v>
      </c>
      <c r="M64" s="25"/>
      <c r="N64" s="23"/>
      <c r="O64" s="23"/>
      <c r="P64" s="52"/>
      <c r="Q64" s="25"/>
      <c r="R64" s="37"/>
      <c r="S64" s="54" t="s">
        <v>129</v>
      </c>
      <c r="T64" s="47" t="s">
        <v>45</v>
      </c>
      <c r="U64" s="37"/>
      <c r="V64" s="38"/>
      <c r="W64" s="37"/>
    </row>
    <row r="65" spans="1:23" s="3" customFormat="1" ht="26.25" customHeight="1">
      <c r="A65" s="69">
        <v>50</v>
      </c>
      <c r="B65" s="80" t="s">
        <v>79</v>
      </c>
      <c r="C65" s="84">
        <v>1917</v>
      </c>
      <c r="D65" s="5"/>
      <c r="E65" s="84" t="s">
        <v>173</v>
      </c>
      <c r="F65" s="85">
        <v>2</v>
      </c>
      <c r="G65" s="68">
        <v>1</v>
      </c>
      <c r="H65" s="94">
        <v>453.21</v>
      </c>
      <c r="I65" s="70">
        <v>255.6</v>
      </c>
      <c r="J65" s="25">
        <v>255.6</v>
      </c>
      <c r="K65" s="92">
        <v>23</v>
      </c>
      <c r="L65" s="25">
        <f ca="1">'виды работ'!C63</f>
        <v>350000</v>
      </c>
      <c r="M65" s="25"/>
      <c r="N65" s="23"/>
      <c r="O65" s="23"/>
      <c r="P65" s="52"/>
      <c r="Q65" s="25"/>
      <c r="R65" s="37"/>
      <c r="S65" s="54" t="s">
        <v>129</v>
      </c>
      <c r="T65" s="47" t="s">
        <v>45</v>
      </c>
      <c r="U65" s="37"/>
      <c r="V65" s="38"/>
      <c r="W65" s="37"/>
    </row>
    <row r="66" spans="1:23" s="3" customFormat="1" ht="26.25" customHeight="1">
      <c r="A66" s="69">
        <v>51</v>
      </c>
      <c r="B66" s="80" t="s">
        <v>187</v>
      </c>
      <c r="C66" s="84">
        <v>1968</v>
      </c>
      <c r="D66" s="5"/>
      <c r="E66" s="84" t="s">
        <v>182</v>
      </c>
      <c r="F66" s="92">
        <v>5</v>
      </c>
      <c r="G66" s="2">
        <v>6</v>
      </c>
      <c r="H66" s="95">
        <v>7653.53</v>
      </c>
      <c r="I66" s="70">
        <v>5092.3</v>
      </c>
      <c r="J66" s="25">
        <v>4672.05</v>
      </c>
      <c r="K66" s="92">
        <v>221</v>
      </c>
      <c r="L66" s="25">
        <f ca="1">'виды работ'!C64</f>
        <v>5350000</v>
      </c>
      <c r="M66" s="25"/>
      <c r="N66" s="23"/>
      <c r="O66" s="23"/>
      <c r="P66" s="25">
        <f>'[1]виды работ'!B64</f>
        <v>0</v>
      </c>
      <c r="Q66" s="25">
        <f>L66/H66</f>
        <v>699.02384912582829</v>
      </c>
      <c r="R66" s="37"/>
      <c r="S66" s="54" t="s">
        <v>129</v>
      </c>
      <c r="T66" s="47" t="s">
        <v>45</v>
      </c>
      <c r="U66" s="37"/>
      <c r="V66" s="38"/>
      <c r="W66" s="37"/>
    </row>
    <row r="67" spans="1:23" s="3" customFormat="1" ht="26.25" customHeight="1">
      <c r="A67" s="69">
        <v>52</v>
      </c>
      <c r="B67" s="80" t="s">
        <v>188</v>
      </c>
      <c r="C67" s="84">
        <v>1972</v>
      </c>
      <c r="D67" s="5"/>
      <c r="E67" s="84" t="s">
        <v>182</v>
      </c>
      <c r="F67" s="92">
        <v>5</v>
      </c>
      <c r="G67" s="2">
        <v>2</v>
      </c>
      <c r="H67" s="94">
        <v>1925.38</v>
      </c>
      <c r="I67" s="70">
        <v>1356.6</v>
      </c>
      <c r="J67" s="25">
        <v>1075.08</v>
      </c>
      <c r="K67" s="92">
        <v>69</v>
      </c>
      <c r="L67" s="25">
        <f ca="1">'виды работ'!C65</f>
        <v>1900000</v>
      </c>
      <c r="M67" s="25"/>
      <c r="N67" s="23"/>
      <c r="O67" s="23"/>
      <c r="P67" s="25">
        <f>'[1]виды работ'!B65</f>
        <v>0</v>
      </c>
      <c r="Q67" s="25">
        <f>L67/H67</f>
        <v>986.81818653979985</v>
      </c>
      <c r="R67" s="37"/>
      <c r="S67" s="54" t="s">
        <v>129</v>
      </c>
      <c r="T67" s="47" t="s">
        <v>45</v>
      </c>
      <c r="U67" s="37"/>
      <c r="V67" s="38"/>
      <c r="W67" s="37"/>
    </row>
    <row r="68" spans="1:23" s="3" customFormat="1" ht="26.25" customHeight="1">
      <c r="A68" s="69">
        <v>53</v>
      </c>
      <c r="B68" s="81" t="s">
        <v>146</v>
      </c>
      <c r="C68" s="115">
        <v>1957</v>
      </c>
      <c r="D68" s="116"/>
      <c r="E68" s="111" t="s">
        <v>160</v>
      </c>
      <c r="F68" s="112">
        <v>3</v>
      </c>
      <c r="G68" s="112">
        <v>3</v>
      </c>
      <c r="H68" s="112">
        <v>1548.6</v>
      </c>
      <c r="I68" s="112">
        <v>1548.6</v>
      </c>
      <c r="J68" s="112">
        <v>1179</v>
      </c>
      <c r="K68" s="112">
        <v>59</v>
      </c>
      <c r="L68" s="135">
        <f ca="1">'виды работ'!C66</f>
        <v>500000</v>
      </c>
      <c r="M68" s="113"/>
      <c r="N68" s="113"/>
      <c r="O68" s="113"/>
      <c r="P68" s="113"/>
      <c r="Q68" s="113"/>
      <c r="R68" s="113"/>
      <c r="S68" s="54" t="s">
        <v>129</v>
      </c>
      <c r="T68" s="47" t="s">
        <v>45</v>
      </c>
      <c r="U68" s="37"/>
      <c r="V68" s="38"/>
      <c r="W68" s="37"/>
    </row>
    <row r="69" spans="1:23" s="3" customFormat="1" ht="26.25" customHeight="1">
      <c r="A69" s="69">
        <v>54</v>
      </c>
      <c r="B69" s="81" t="s">
        <v>80</v>
      </c>
      <c r="C69" s="84">
        <v>1966</v>
      </c>
      <c r="D69" s="5"/>
      <c r="E69" s="111" t="s">
        <v>160</v>
      </c>
      <c r="F69" s="85">
        <v>5</v>
      </c>
      <c r="G69" s="68">
        <v>3</v>
      </c>
      <c r="H69" s="94">
        <v>3320.85</v>
      </c>
      <c r="I69" s="70">
        <v>2565.75</v>
      </c>
      <c r="J69" s="25">
        <v>2432.86</v>
      </c>
      <c r="K69" s="92">
        <v>117</v>
      </c>
      <c r="L69" s="25">
        <f ca="1">'виды работ'!C67</f>
        <v>1450000</v>
      </c>
      <c r="M69" s="25"/>
      <c r="N69" s="23"/>
      <c r="O69" s="23"/>
      <c r="P69" s="52"/>
      <c r="Q69" s="25"/>
      <c r="R69" s="37"/>
      <c r="S69" s="54" t="s">
        <v>129</v>
      </c>
      <c r="T69" s="47" t="s">
        <v>45</v>
      </c>
      <c r="U69" s="37"/>
      <c r="V69" s="38"/>
      <c r="W69" s="37"/>
    </row>
    <row r="70" spans="1:23" s="3" customFormat="1" ht="26.25" customHeight="1">
      <c r="A70" s="69">
        <v>55</v>
      </c>
      <c r="B70" s="81" t="s">
        <v>81</v>
      </c>
      <c r="C70" s="84">
        <v>1965</v>
      </c>
      <c r="D70" s="5"/>
      <c r="E70" s="111" t="s">
        <v>160</v>
      </c>
      <c r="F70" s="85">
        <v>5</v>
      </c>
      <c r="G70" s="68">
        <v>3</v>
      </c>
      <c r="H70" s="94">
        <v>3272.97</v>
      </c>
      <c r="I70" s="70">
        <v>2534.27</v>
      </c>
      <c r="J70" s="25">
        <v>2404.65</v>
      </c>
      <c r="K70" s="92">
        <v>129</v>
      </c>
      <c r="L70" s="25">
        <f ca="1">'виды работ'!C68</f>
        <v>1200000</v>
      </c>
      <c r="M70" s="25"/>
      <c r="N70" s="23"/>
      <c r="O70" s="23"/>
      <c r="P70" s="52"/>
      <c r="Q70" s="25"/>
      <c r="R70" s="37"/>
      <c r="S70" s="54" t="s">
        <v>129</v>
      </c>
      <c r="T70" s="47" t="s">
        <v>45</v>
      </c>
      <c r="U70" s="37"/>
      <c r="V70" s="38"/>
      <c r="W70" s="37"/>
    </row>
    <row r="71" spans="1:23" s="3" customFormat="1" ht="26.25" customHeight="1">
      <c r="A71" s="69">
        <v>56</v>
      </c>
      <c r="B71" s="108" t="s">
        <v>167</v>
      </c>
      <c r="C71" s="84">
        <v>1984</v>
      </c>
      <c r="D71" s="5"/>
      <c r="E71" s="111" t="s">
        <v>160</v>
      </c>
      <c r="F71" s="85">
        <v>5</v>
      </c>
      <c r="G71" s="68">
        <v>1</v>
      </c>
      <c r="H71" s="94">
        <v>3265.8</v>
      </c>
      <c r="I71" s="70">
        <v>2368.8000000000002</v>
      </c>
      <c r="J71" s="25">
        <v>1401.27</v>
      </c>
      <c r="K71" s="92">
        <v>138</v>
      </c>
      <c r="L71" s="25">
        <f ca="1">'виды работ'!C69</f>
        <v>350000</v>
      </c>
      <c r="M71" s="25"/>
      <c r="N71" s="23"/>
      <c r="O71" s="23"/>
      <c r="P71" s="52"/>
      <c r="Q71" s="25"/>
      <c r="R71" s="37"/>
      <c r="S71" s="54" t="s">
        <v>129</v>
      </c>
      <c r="T71" s="47" t="s">
        <v>45</v>
      </c>
      <c r="U71" s="37"/>
      <c r="V71" s="38"/>
      <c r="W71" s="37"/>
    </row>
    <row r="72" spans="1:23" s="3" customFormat="1" ht="26.25" customHeight="1">
      <c r="A72" s="69">
        <v>57</v>
      </c>
      <c r="B72" s="108" t="s">
        <v>147</v>
      </c>
      <c r="C72" s="119">
        <v>1963</v>
      </c>
      <c r="D72" s="109"/>
      <c r="E72" s="111" t="s">
        <v>160</v>
      </c>
      <c r="F72" s="112">
        <v>4</v>
      </c>
      <c r="G72" s="112">
        <v>2</v>
      </c>
      <c r="H72" s="110">
        <v>1300.3900000000001</v>
      </c>
      <c r="I72" s="110">
        <v>1300.3900000000001</v>
      </c>
      <c r="J72" s="110">
        <v>1123.73</v>
      </c>
      <c r="K72" s="112">
        <v>50</v>
      </c>
      <c r="L72" s="135">
        <f ca="1">'виды работ'!C70</f>
        <v>350000</v>
      </c>
      <c r="M72" s="113"/>
      <c r="N72" s="113"/>
      <c r="O72" s="113"/>
      <c r="P72" s="113"/>
      <c r="Q72" s="113"/>
      <c r="R72" s="113"/>
      <c r="S72" s="54" t="s">
        <v>129</v>
      </c>
      <c r="T72" s="47" t="s">
        <v>45</v>
      </c>
      <c r="U72" s="37"/>
      <c r="V72" s="38"/>
      <c r="W72" s="37"/>
    </row>
    <row r="73" spans="1:23" s="3" customFormat="1" ht="26.25" customHeight="1">
      <c r="A73" s="69">
        <v>58</v>
      </c>
      <c r="B73" s="108" t="s">
        <v>148</v>
      </c>
      <c r="C73" s="111">
        <v>1963</v>
      </c>
      <c r="D73" s="120"/>
      <c r="E73" s="111" t="s">
        <v>160</v>
      </c>
      <c r="F73" s="112">
        <v>4</v>
      </c>
      <c r="G73" s="112">
        <v>3</v>
      </c>
      <c r="H73" s="112">
        <v>2002.37</v>
      </c>
      <c r="I73" s="112">
        <v>2002.37</v>
      </c>
      <c r="J73" s="112">
        <v>1915.49</v>
      </c>
      <c r="K73" s="112">
        <v>87</v>
      </c>
      <c r="L73" s="135">
        <f ca="1">'виды работ'!C71</f>
        <v>350000</v>
      </c>
      <c r="M73" s="113"/>
      <c r="N73" s="113"/>
      <c r="O73" s="113"/>
      <c r="P73" s="113"/>
      <c r="Q73" s="113"/>
      <c r="R73" s="113"/>
      <c r="S73" s="54" t="s">
        <v>129</v>
      </c>
      <c r="T73" s="47" t="s">
        <v>45</v>
      </c>
      <c r="U73" s="37"/>
      <c r="V73" s="38"/>
      <c r="W73" s="37"/>
    </row>
    <row r="74" spans="1:23" s="3" customFormat="1" ht="26.25" customHeight="1">
      <c r="A74" s="69">
        <v>59</v>
      </c>
      <c r="B74" s="108" t="s">
        <v>149</v>
      </c>
      <c r="C74" s="115">
        <v>1963</v>
      </c>
      <c r="D74" s="121"/>
      <c r="E74" s="111" t="s">
        <v>160</v>
      </c>
      <c r="F74" s="112">
        <v>4</v>
      </c>
      <c r="G74" s="112">
        <v>2</v>
      </c>
      <c r="H74" s="112">
        <v>1307.43</v>
      </c>
      <c r="I74" s="112">
        <v>1307.43</v>
      </c>
      <c r="J74" s="112">
        <v>1173.6300000000001</v>
      </c>
      <c r="K74" s="112">
        <v>64</v>
      </c>
      <c r="L74" s="135">
        <f ca="1">'виды работ'!C72</f>
        <v>350000</v>
      </c>
      <c r="M74" s="113"/>
      <c r="N74" s="113"/>
      <c r="O74" s="113"/>
      <c r="P74" s="113"/>
      <c r="Q74" s="113"/>
      <c r="R74" s="113"/>
      <c r="S74" s="54" t="s">
        <v>129</v>
      </c>
      <c r="T74" s="47" t="s">
        <v>45</v>
      </c>
      <c r="U74" s="37"/>
      <c r="V74" s="38"/>
      <c r="W74" s="37"/>
    </row>
    <row r="75" spans="1:23" s="3" customFormat="1" ht="26.25" customHeight="1">
      <c r="A75" s="69">
        <v>60</v>
      </c>
      <c r="B75" s="81" t="s">
        <v>82</v>
      </c>
      <c r="C75" s="84">
        <v>1968</v>
      </c>
      <c r="D75" s="5"/>
      <c r="E75" s="93" t="s">
        <v>175</v>
      </c>
      <c r="F75" s="85">
        <v>5</v>
      </c>
      <c r="G75" s="68">
        <v>4</v>
      </c>
      <c r="H75" s="94">
        <v>4676.6499999999996</v>
      </c>
      <c r="I75" s="70">
        <v>3522.05</v>
      </c>
      <c r="J75" s="25">
        <v>3222.52</v>
      </c>
      <c r="K75" s="92">
        <v>183</v>
      </c>
      <c r="L75" s="25">
        <f ca="1">'виды работ'!C73</f>
        <v>5800000</v>
      </c>
      <c r="M75" s="25"/>
      <c r="N75" s="23"/>
      <c r="O75" s="23"/>
      <c r="P75" s="52"/>
      <c r="Q75" s="25"/>
      <c r="R75" s="37"/>
      <c r="S75" s="54" t="s">
        <v>129</v>
      </c>
      <c r="T75" s="47" t="s">
        <v>45</v>
      </c>
      <c r="U75" s="37"/>
      <c r="V75" s="38"/>
      <c r="W75" s="37"/>
    </row>
    <row r="76" spans="1:23" s="3" customFormat="1" ht="26.25" customHeight="1">
      <c r="A76" s="69">
        <v>61</v>
      </c>
      <c r="B76" s="81" t="s">
        <v>83</v>
      </c>
      <c r="C76" s="84">
        <v>1966</v>
      </c>
      <c r="D76" s="5"/>
      <c r="E76" s="93" t="s">
        <v>175</v>
      </c>
      <c r="F76" s="85">
        <v>5</v>
      </c>
      <c r="G76" s="68">
        <v>4</v>
      </c>
      <c r="H76" s="94">
        <v>4626.46</v>
      </c>
      <c r="I76" s="70">
        <v>3488.56</v>
      </c>
      <c r="J76" s="25">
        <v>3177.07</v>
      </c>
      <c r="K76" s="92">
        <v>167</v>
      </c>
      <c r="L76" s="25">
        <f ca="1">'виды работ'!C74</f>
        <v>6100000</v>
      </c>
      <c r="M76" s="25"/>
      <c r="N76" s="23"/>
      <c r="O76" s="23"/>
      <c r="P76" s="52"/>
      <c r="Q76" s="25"/>
      <c r="R76" s="37"/>
      <c r="S76" s="54" t="s">
        <v>129</v>
      </c>
      <c r="T76" s="47" t="s">
        <v>45</v>
      </c>
      <c r="U76" s="37"/>
      <c r="V76" s="38"/>
      <c r="W76" s="37"/>
    </row>
    <row r="77" spans="1:23" s="3" customFormat="1" ht="26.25" customHeight="1">
      <c r="A77" s="69">
        <v>62</v>
      </c>
      <c r="B77" s="81" t="s">
        <v>84</v>
      </c>
      <c r="C77" s="84">
        <v>1966</v>
      </c>
      <c r="D77" s="5"/>
      <c r="E77" s="111" t="s">
        <v>160</v>
      </c>
      <c r="F77" s="85">
        <v>2</v>
      </c>
      <c r="G77" s="68">
        <v>2</v>
      </c>
      <c r="H77" s="94">
        <v>1259.92</v>
      </c>
      <c r="I77" s="70">
        <v>700.08</v>
      </c>
      <c r="J77" s="25">
        <v>639.25</v>
      </c>
      <c r="K77" s="92">
        <v>30</v>
      </c>
      <c r="L77" s="25">
        <f ca="1">'виды работ'!C75</f>
        <v>2250000</v>
      </c>
      <c r="M77" s="25"/>
      <c r="N77" s="23"/>
      <c r="O77" s="23"/>
      <c r="P77" s="52"/>
      <c r="Q77" s="25"/>
      <c r="R77" s="37"/>
      <c r="S77" s="54" t="s">
        <v>129</v>
      </c>
      <c r="T77" s="47" t="s">
        <v>45</v>
      </c>
      <c r="U77" s="37"/>
      <c r="V77" s="38"/>
      <c r="W77" s="37"/>
    </row>
    <row r="78" spans="1:23" s="3" customFormat="1" ht="26.25" customHeight="1">
      <c r="A78" s="69">
        <v>63</v>
      </c>
      <c r="B78" s="80" t="s">
        <v>189</v>
      </c>
      <c r="C78" s="111">
        <v>1947</v>
      </c>
      <c r="D78" s="118"/>
      <c r="E78" s="84" t="s">
        <v>160</v>
      </c>
      <c r="F78" s="115">
        <v>2</v>
      </c>
      <c r="G78" s="115">
        <v>2</v>
      </c>
      <c r="H78" s="112">
        <v>841.8</v>
      </c>
      <c r="I78" s="112">
        <v>457.2</v>
      </c>
      <c r="J78" s="112">
        <v>317.8</v>
      </c>
      <c r="K78" s="115">
        <v>42</v>
      </c>
      <c r="L78" s="25">
        <f ca="1">'виды работ'!C76</f>
        <v>2900000</v>
      </c>
      <c r="M78" s="113"/>
      <c r="N78" s="113"/>
      <c r="O78" s="113"/>
      <c r="P78" s="138">
        <f>'[1]виды работ'!B76</f>
        <v>0</v>
      </c>
      <c r="Q78" s="25">
        <f>L78/H78</f>
        <v>3444.9988120693752</v>
      </c>
      <c r="R78" s="113"/>
      <c r="S78" s="54" t="s">
        <v>129</v>
      </c>
      <c r="T78" s="47" t="s">
        <v>45</v>
      </c>
      <c r="U78" s="37"/>
      <c r="V78" s="38"/>
      <c r="W78" s="37"/>
    </row>
    <row r="79" spans="1:23" s="3" customFormat="1" ht="26.25" customHeight="1">
      <c r="A79" s="69">
        <v>64</v>
      </c>
      <c r="B79" s="81" t="s">
        <v>85</v>
      </c>
      <c r="C79" s="84">
        <v>1967</v>
      </c>
      <c r="D79" s="5"/>
      <c r="E79" s="93" t="s">
        <v>175</v>
      </c>
      <c r="F79" s="1">
        <v>5</v>
      </c>
      <c r="G79" s="68">
        <v>4</v>
      </c>
      <c r="H79" s="94">
        <v>5169.26</v>
      </c>
      <c r="I79" s="70">
        <v>3793.14</v>
      </c>
      <c r="J79" s="25">
        <v>3439.71</v>
      </c>
      <c r="K79" s="92">
        <v>164</v>
      </c>
      <c r="L79" s="25">
        <f ca="1">'виды работ'!C77</f>
        <v>3150000</v>
      </c>
      <c r="M79" s="25"/>
      <c r="N79" s="23"/>
      <c r="O79" s="23"/>
      <c r="P79" s="52"/>
      <c r="Q79" s="25"/>
      <c r="R79" s="37"/>
      <c r="S79" s="54" t="s">
        <v>129</v>
      </c>
      <c r="T79" s="47" t="s">
        <v>45</v>
      </c>
      <c r="U79" s="37"/>
      <c r="V79" s="38"/>
      <c r="W79" s="37"/>
    </row>
    <row r="80" spans="1:23" s="3" customFormat="1" ht="26.25" customHeight="1">
      <c r="A80" s="69">
        <v>65</v>
      </c>
      <c r="B80" s="81" t="s">
        <v>100</v>
      </c>
      <c r="C80" s="84">
        <v>1964</v>
      </c>
      <c r="D80" s="1"/>
      <c r="E80" s="93" t="s">
        <v>175</v>
      </c>
      <c r="F80" s="85">
        <v>5</v>
      </c>
      <c r="G80" s="68">
        <v>3</v>
      </c>
      <c r="H80" s="94">
        <v>3776.35</v>
      </c>
      <c r="I80" s="70">
        <v>2874.99</v>
      </c>
      <c r="J80" s="25">
        <v>2673.54</v>
      </c>
      <c r="K80" s="92">
        <v>133</v>
      </c>
      <c r="L80" s="25">
        <f ca="1">'виды работ'!C78</f>
        <v>2900000</v>
      </c>
      <c r="M80" s="25"/>
      <c r="N80" s="23"/>
      <c r="O80" s="23"/>
      <c r="P80" s="52"/>
      <c r="Q80" s="25"/>
      <c r="R80" s="37"/>
      <c r="S80" s="54" t="s">
        <v>129</v>
      </c>
      <c r="T80" s="47" t="s">
        <v>45</v>
      </c>
      <c r="U80" s="37"/>
      <c r="V80" s="38"/>
      <c r="W80" s="37"/>
    </row>
    <row r="81" spans="1:23" s="3" customFormat="1" ht="26.25" customHeight="1">
      <c r="A81" s="69">
        <v>66</v>
      </c>
      <c r="B81" s="81" t="s">
        <v>124</v>
      </c>
      <c r="C81" s="84">
        <v>1964</v>
      </c>
      <c r="D81" s="90"/>
      <c r="E81" s="93" t="s">
        <v>175</v>
      </c>
      <c r="F81" s="85">
        <v>5</v>
      </c>
      <c r="G81" s="68">
        <v>3</v>
      </c>
      <c r="H81" s="94">
        <v>3415.22</v>
      </c>
      <c r="I81" s="70">
        <v>2547</v>
      </c>
      <c r="J81" s="25">
        <v>2255.1</v>
      </c>
      <c r="K81" s="92">
        <v>122</v>
      </c>
      <c r="L81" s="25">
        <f ca="1">'виды работ'!C79</f>
        <v>250000</v>
      </c>
      <c r="M81" s="25"/>
      <c r="N81" s="23"/>
      <c r="O81" s="23"/>
      <c r="P81" s="52"/>
      <c r="Q81" s="25"/>
      <c r="R81" s="37"/>
      <c r="S81" s="54" t="s">
        <v>129</v>
      </c>
      <c r="T81" s="47" t="s">
        <v>45</v>
      </c>
      <c r="U81" s="37"/>
      <c r="V81" s="38"/>
      <c r="W81" s="37"/>
    </row>
    <row r="82" spans="1:23" s="3" customFormat="1" ht="26.25" customHeight="1">
      <c r="A82" s="69">
        <v>67</v>
      </c>
      <c r="B82" s="81" t="s">
        <v>166</v>
      </c>
      <c r="C82" s="84">
        <v>1966</v>
      </c>
      <c r="D82" s="90"/>
      <c r="E82" s="93" t="s">
        <v>175</v>
      </c>
      <c r="F82" s="85">
        <v>5</v>
      </c>
      <c r="G82" s="68">
        <v>4</v>
      </c>
      <c r="H82" s="94">
        <v>4652.3</v>
      </c>
      <c r="I82" s="70">
        <v>3532.7</v>
      </c>
      <c r="J82" s="25">
        <v>3315.7</v>
      </c>
      <c r="K82" s="92">
        <v>160</v>
      </c>
      <c r="L82" s="25">
        <f ca="1">'виды работ'!C80</f>
        <v>250000</v>
      </c>
      <c r="M82" s="25"/>
      <c r="N82" s="23"/>
      <c r="O82" s="23"/>
      <c r="P82" s="52"/>
      <c r="Q82" s="25"/>
      <c r="R82" s="37"/>
      <c r="S82" s="54" t="s">
        <v>129</v>
      </c>
      <c r="T82" s="47" t="s">
        <v>45</v>
      </c>
      <c r="U82" s="37"/>
      <c r="V82" s="38"/>
      <c r="W82" s="37"/>
    </row>
    <row r="83" spans="1:23" s="3" customFormat="1" ht="26.25" customHeight="1">
      <c r="A83" s="69">
        <v>68</v>
      </c>
      <c r="B83" s="81" t="s">
        <v>164</v>
      </c>
      <c r="C83" s="84">
        <v>1967</v>
      </c>
      <c r="D83" s="90"/>
      <c r="E83" s="93" t="s">
        <v>175</v>
      </c>
      <c r="F83" s="85">
        <v>5</v>
      </c>
      <c r="G83" s="68">
        <v>6</v>
      </c>
      <c r="H83" s="94">
        <v>6889.59</v>
      </c>
      <c r="I83" s="70">
        <v>5177.8</v>
      </c>
      <c r="J83" s="25">
        <v>4571.0600000000004</v>
      </c>
      <c r="K83" s="92">
        <v>224</v>
      </c>
      <c r="L83" s="25">
        <f ca="1">'виды работ'!C81</f>
        <v>200000</v>
      </c>
      <c r="M83" s="25"/>
      <c r="N83" s="23"/>
      <c r="O83" s="23"/>
      <c r="P83" s="52"/>
      <c r="Q83" s="25"/>
      <c r="R83" s="37"/>
      <c r="S83" s="54" t="s">
        <v>129</v>
      </c>
      <c r="T83" s="47" t="s">
        <v>45</v>
      </c>
      <c r="U83" s="37"/>
      <c r="V83" s="38"/>
      <c r="W83" s="37"/>
    </row>
    <row r="84" spans="1:23" s="3" customFormat="1" ht="26.25" customHeight="1">
      <c r="A84" s="69">
        <v>69</v>
      </c>
      <c r="B84" s="80" t="s">
        <v>101</v>
      </c>
      <c r="C84" s="84">
        <v>1917</v>
      </c>
      <c r="D84" s="1"/>
      <c r="E84" s="111" t="s">
        <v>160</v>
      </c>
      <c r="F84" s="85">
        <v>2</v>
      </c>
      <c r="G84" s="68">
        <v>1</v>
      </c>
      <c r="H84" s="94">
        <v>610.5</v>
      </c>
      <c r="I84" s="70">
        <v>277.2</v>
      </c>
      <c r="J84" s="25">
        <v>277.2</v>
      </c>
      <c r="K84" s="92">
        <v>13</v>
      </c>
      <c r="L84" s="25">
        <f ca="1">'виды работ'!C82</f>
        <v>2200000</v>
      </c>
      <c r="M84" s="25"/>
      <c r="N84" s="23"/>
      <c r="O84" s="23"/>
      <c r="P84" s="52"/>
      <c r="Q84" s="25"/>
      <c r="R84" s="37"/>
      <c r="S84" s="54" t="s">
        <v>129</v>
      </c>
      <c r="T84" s="47" t="s">
        <v>45</v>
      </c>
      <c r="U84" s="37"/>
      <c r="V84" s="38"/>
      <c r="W84" s="37"/>
    </row>
    <row r="85" spans="1:23" s="3" customFormat="1" ht="26.25" customHeight="1">
      <c r="A85" s="69">
        <v>70</v>
      </c>
      <c r="B85" s="80" t="s">
        <v>135</v>
      </c>
      <c r="C85" s="84">
        <v>1917</v>
      </c>
      <c r="D85" s="1"/>
      <c r="E85" s="93" t="s">
        <v>173</v>
      </c>
      <c r="F85" s="85">
        <v>2</v>
      </c>
      <c r="G85" s="68">
        <v>1</v>
      </c>
      <c r="H85" s="94">
        <v>608.54</v>
      </c>
      <c r="I85" s="70">
        <v>345.6</v>
      </c>
      <c r="J85" s="25">
        <v>98.62</v>
      </c>
      <c r="K85" s="92">
        <v>19</v>
      </c>
      <c r="L85" s="25">
        <f ca="1">'виды работ'!C83</f>
        <v>1835552</v>
      </c>
      <c r="M85" s="25"/>
      <c r="N85" s="23"/>
      <c r="O85" s="23"/>
      <c r="P85" s="52"/>
      <c r="Q85" s="25"/>
      <c r="R85" s="37"/>
      <c r="S85" s="54" t="s">
        <v>129</v>
      </c>
      <c r="T85" s="47" t="s">
        <v>45</v>
      </c>
      <c r="U85" s="37"/>
      <c r="V85" s="38"/>
      <c r="W85" s="37"/>
    </row>
    <row r="86" spans="1:23" s="3" customFormat="1" ht="26.25" customHeight="1">
      <c r="A86" s="69">
        <v>71</v>
      </c>
      <c r="B86" s="80" t="s">
        <v>159</v>
      </c>
      <c r="C86" s="84">
        <v>1977</v>
      </c>
      <c r="D86" s="91"/>
      <c r="E86" s="111" t="s">
        <v>160</v>
      </c>
      <c r="F86" s="85">
        <v>5</v>
      </c>
      <c r="G86" s="68">
        <v>1</v>
      </c>
      <c r="H86" s="94">
        <v>2974.1</v>
      </c>
      <c r="I86" s="70">
        <v>2131.8000000000002</v>
      </c>
      <c r="J86" s="25">
        <v>2131.8000000000002</v>
      </c>
      <c r="K86" s="92">
        <v>78</v>
      </c>
      <c r="L86" s="25">
        <f ca="1">'виды работ'!C84</f>
        <v>1200000</v>
      </c>
      <c r="M86" s="25"/>
      <c r="N86" s="23"/>
      <c r="O86" s="23"/>
      <c r="P86" s="52"/>
      <c r="Q86" s="25"/>
      <c r="R86" s="37"/>
      <c r="S86" s="54" t="s">
        <v>129</v>
      </c>
      <c r="T86" s="98" t="s">
        <v>130</v>
      </c>
      <c r="U86" s="37"/>
      <c r="V86" s="38"/>
      <c r="W86" s="37"/>
    </row>
    <row r="87" spans="1:23" s="3" customFormat="1" ht="26.25" customHeight="1">
      <c r="A87" s="69">
        <v>72</v>
      </c>
      <c r="B87" s="80" t="s">
        <v>163</v>
      </c>
      <c r="C87" s="84">
        <v>1970</v>
      </c>
      <c r="D87" s="91"/>
      <c r="E87" s="111" t="s">
        <v>160</v>
      </c>
      <c r="F87" s="85">
        <v>5</v>
      </c>
      <c r="G87" s="68">
        <v>8</v>
      </c>
      <c r="H87" s="94">
        <v>14295.8</v>
      </c>
      <c r="I87" s="70">
        <v>6999.6</v>
      </c>
      <c r="J87" s="25">
        <v>5801.7</v>
      </c>
      <c r="K87" s="92">
        <v>234</v>
      </c>
      <c r="L87" s="25">
        <f ca="1">'виды работ'!C85</f>
        <v>350000</v>
      </c>
      <c r="M87" s="25"/>
      <c r="N87" s="23"/>
      <c r="O87" s="23"/>
      <c r="P87" s="52"/>
      <c r="Q87" s="25"/>
      <c r="R87" s="37"/>
      <c r="S87" s="54" t="s">
        <v>129</v>
      </c>
      <c r="T87" s="47" t="s">
        <v>45</v>
      </c>
      <c r="U87" s="37"/>
      <c r="V87" s="38"/>
      <c r="W87" s="37"/>
    </row>
    <row r="88" spans="1:23" s="3" customFormat="1" ht="26.25" customHeight="1">
      <c r="A88" s="69">
        <v>73</v>
      </c>
      <c r="B88" s="80" t="s">
        <v>86</v>
      </c>
      <c r="C88" s="84">
        <v>1917</v>
      </c>
      <c r="D88" s="5"/>
      <c r="E88" s="111" t="s">
        <v>160</v>
      </c>
      <c r="F88" s="85">
        <v>2</v>
      </c>
      <c r="G88" s="68">
        <v>1</v>
      </c>
      <c r="H88" s="94">
        <v>706.22</v>
      </c>
      <c r="I88" s="70">
        <v>256.76</v>
      </c>
      <c r="J88" s="25">
        <v>256.76</v>
      </c>
      <c r="K88" s="92">
        <v>11</v>
      </c>
      <c r="L88" s="25">
        <f ca="1">'виды работ'!C86</f>
        <v>2850000</v>
      </c>
      <c r="M88" s="25"/>
      <c r="N88" s="23"/>
      <c r="O88" s="23"/>
      <c r="P88" s="52"/>
      <c r="Q88" s="25"/>
      <c r="R88" s="37"/>
      <c r="S88" s="54" t="s">
        <v>129</v>
      </c>
      <c r="T88" s="47" t="s">
        <v>45</v>
      </c>
      <c r="U88" s="37"/>
      <c r="V88" s="38"/>
      <c r="W88" s="37"/>
    </row>
    <row r="89" spans="1:23" s="3" customFormat="1" ht="26.25" customHeight="1">
      <c r="A89" s="69">
        <v>74</v>
      </c>
      <c r="B89" s="80" t="s">
        <v>87</v>
      </c>
      <c r="C89" s="84">
        <v>1917</v>
      </c>
      <c r="D89" s="5"/>
      <c r="E89" s="111" t="s">
        <v>160</v>
      </c>
      <c r="F89" s="85">
        <v>3</v>
      </c>
      <c r="G89" s="68">
        <v>3</v>
      </c>
      <c r="H89" s="94">
        <v>3195.43</v>
      </c>
      <c r="I89" s="70">
        <v>798.3</v>
      </c>
      <c r="J89" s="25">
        <v>798.3</v>
      </c>
      <c r="K89" s="92">
        <v>30</v>
      </c>
      <c r="L89" s="25">
        <f ca="1">'виды работ'!C87</f>
        <v>6950000</v>
      </c>
      <c r="M89" s="25"/>
      <c r="N89" s="23"/>
      <c r="O89" s="23"/>
      <c r="P89" s="52"/>
      <c r="Q89" s="25"/>
      <c r="R89" s="37"/>
      <c r="S89" s="54" t="s">
        <v>129</v>
      </c>
      <c r="T89" s="47" t="s">
        <v>45</v>
      </c>
      <c r="U89" s="37"/>
      <c r="V89" s="38"/>
      <c r="W89" s="37"/>
    </row>
    <row r="90" spans="1:23" s="3" customFormat="1" ht="26.25" customHeight="1">
      <c r="A90" s="69">
        <v>75</v>
      </c>
      <c r="B90" s="81" t="s">
        <v>88</v>
      </c>
      <c r="C90" s="84">
        <v>1960</v>
      </c>
      <c r="D90" s="5"/>
      <c r="E90" s="111" t="s">
        <v>160</v>
      </c>
      <c r="F90" s="85">
        <v>4</v>
      </c>
      <c r="G90" s="68">
        <v>3</v>
      </c>
      <c r="H90" s="94">
        <v>2827.46</v>
      </c>
      <c r="I90" s="70">
        <v>2015.16</v>
      </c>
      <c r="J90" s="25">
        <v>1799.62</v>
      </c>
      <c r="K90" s="92">
        <v>100</v>
      </c>
      <c r="L90" s="25">
        <f ca="1">'виды работ'!C88</f>
        <v>1900000</v>
      </c>
      <c r="M90" s="25"/>
      <c r="N90" s="23"/>
      <c r="O90" s="23"/>
      <c r="P90" s="52"/>
      <c r="Q90" s="25"/>
      <c r="R90" s="37"/>
      <c r="S90" s="54" t="s">
        <v>129</v>
      </c>
      <c r="T90" s="47" t="s">
        <v>45</v>
      </c>
      <c r="U90" s="37"/>
      <c r="V90" s="38"/>
      <c r="W90" s="37"/>
    </row>
    <row r="91" spans="1:23" s="3" customFormat="1" ht="26.25" customHeight="1">
      <c r="A91" s="69">
        <v>76</v>
      </c>
      <c r="B91" s="81" t="s">
        <v>89</v>
      </c>
      <c r="C91" s="84">
        <v>1964</v>
      </c>
      <c r="D91" s="5"/>
      <c r="E91" s="111" t="s">
        <v>160</v>
      </c>
      <c r="F91" s="85">
        <v>4</v>
      </c>
      <c r="G91" s="68">
        <v>2</v>
      </c>
      <c r="H91" s="94">
        <v>1924.08</v>
      </c>
      <c r="I91" s="70">
        <v>1198.52</v>
      </c>
      <c r="J91" s="25">
        <v>1174.3699999999999</v>
      </c>
      <c r="K91" s="92">
        <v>49</v>
      </c>
      <c r="L91" s="25">
        <f ca="1">'виды работ'!C89</f>
        <v>1500000</v>
      </c>
      <c r="M91" s="25"/>
      <c r="N91" s="23"/>
      <c r="O91" s="23"/>
      <c r="P91" s="52"/>
      <c r="Q91" s="25"/>
      <c r="R91" s="37"/>
      <c r="S91" s="54" t="s">
        <v>129</v>
      </c>
      <c r="T91" s="47" t="s">
        <v>45</v>
      </c>
      <c r="U91" s="37"/>
      <c r="V91" s="38"/>
      <c r="W91" s="37"/>
    </row>
    <row r="92" spans="1:23" s="3" customFormat="1" ht="26.25" customHeight="1">
      <c r="A92" s="69">
        <v>77</v>
      </c>
      <c r="B92" s="81" t="s">
        <v>90</v>
      </c>
      <c r="C92" s="84">
        <v>1971</v>
      </c>
      <c r="D92" s="5"/>
      <c r="E92" s="111" t="s">
        <v>160</v>
      </c>
      <c r="F92" s="85">
        <v>4</v>
      </c>
      <c r="G92" s="68">
        <v>3</v>
      </c>
      <c r="H92" s="94">
        <v>2847.51</v>
      </c>
      <c r="I92" s="70">
        <v>1995.63</v>
      </c>
      <c r="J92" s="25">
        <v>1742.8</v>
      </c>
      <c r="K92" s="92">
        <v>85</v>
      </c>
      <c r="L92" s="25">
        <f ca="1">'виды работ'!C90</f>
        <v>1850000</v>
      </c>
      <c r="M92" s="25"/>
      <c r="N92" s="23"/>
      <c r="O92" s="23"/>
      <c r="P92" s="52"/>
      <c r="Q92" s="25"/>
      <c r="R92" s="37"/>
      <c r="S92" s="54" t="s">
        <v>129</v>
      </c>
      <c r="T92" s="47" t="s">
        <v>45</v>
      </c>
      <c r="U92" s="37"/>
      <c r="V92" s="38"/>
      <c r="W92" s="37"/>
    </row>
    <row r="93" spans="1:23" s="3" customFormat="1" ht="26.25" customHeight="1">
      <c r="A93" s="69">
        <v>78</v>
      </c>
      <c r="B93" s="81" t="s">
        <v>91</v>
      </c>
      <c r="C93" s="84">
        <v>1968</v>
      </c>
      <c r="D93" s="5"/>
      <c r="E93" s="111" t="s">
        <v>160</v>
      </c>
      <c r="F93" s="85">
        <v>5</v>
      </c>
      <c r="G93" s="68">
        <v>4</v>
      </c>
      <c r="H93" s="94">
        <v>5707.52</v>
      </c>
      <c r="I93" s="70">
        <v>3485.17</v>
      </c>
      <c r="J93" s="25">
        <v>3025.99</v>
      </c>
      <c r="K93" s="92">
        <v>167</v>
      </c>
      <c r="L93" s="25">
        <f ca="1">'виды работ'!C91</f>
        <v>5700000</v>
      </c>
      <c r="M93" s="25"/>
      <c r="N93" s="23"/>
      <c r="O93" s="23"/>
      <c r="P93" s="52"/>
      <c r="Q93" s="25"/>
      <c r="R93" s="37"/>
      <c r="S93" s="54" t="s">
        <v>129</v>
      </c>
      <c r="T93" s="47" t="s">
        <v>45</v>
      </c>
      <c r="U93" s="37"/>
      <c r="V93" s="38"/>
      <c r="W93" s="37"/>
    </row>
    <row r="94" spans="1:23" s="3" customFormat="1" ht="26.25" customHeight="1">
      <c r="A94" s="69">
        <v>79</v>
      </c>
      <c r="B94" s="80" t="s">
        <v>92</v>
      </c>
      <c r="C94" s="84">
        <v>1947</v>
      </c>
      <c r="D94" s="5"/>
      <c r="E94" s="93" t="s">
        <v>173</v>
      </c>
      <c r="F94" s="85">
        <v>2</v>
      </c>
      <c r="G94" s="68">
        <v>2</v>
      </c>
      <c r="H94" s="94">
        <v>571.9</v>
      </c>
      <c r="I94" s="70">
        <v>314.88</v>
      </c>
      <c r="J94" s="25">
        <v>217.52</v>
      </c>
      <c r="K94" s="92">
        <v>16</v>
      </c>
      <c r="L94" s="25">
        <f ca="1">'виды работ'!C92</f>
        <v>3050000</v>
      </c>
      <c r="M94" s="25"/>
      <c r="N94" s="23"/>
      <c r="O94" s="23"/>
      <c r="P94" s="52"/>
      <c r="Q94" s="25"/>
      <c r="R94" s="37"/>
      <c r="S94" s="54" t="s">
        <v>129</v>
      </c>
      <c r="T94" s="47" t="s">
        <v>45</v>
      </c>
      <c r="U94" s="37"/>
      <c r="V94" s="38"/>
      <c r="W94" s="37"/>
    </row>
    <row r="95" spans="1:23" s="3" customFormat="1" ht="26.25" customHeight="1">
      <c r="A95" s="69">
        <v>80</v>
      </c>
      <c r="B95" s="80" t="s">
        <v>190</v>
      </c>
      <c r="C95" s="84">
        <v>1958</v>
      </c>
      <c r="D95" s="5"/>
      <c r="E95" s="84" t="s">
        <v>160</v>
      </c>
      <c r="F95" s="92">
        <v>2</v>
      </c>
      <c r="G95" s="2">
        <v>1</v>
      </c>
      <c r="H95" s="94">
        <v>411.4</v>
      </c>
      <c r="I95" s="70">
        <v>411.4</v>
      </c>
      <c r="J95" s="25">
        <v>411.4</v>
      </c>
      <c r="K95" s="92">
        <v>21</v>
      </c>
      <c r="L95" s="25">
        <f ca="1">'виды работ'!C93</f>
        <v>450000</v>
      </c>
      <c r="M95" s="25"/>
      <c r="N95" s="23"/>
      <c r="O95" s="23"/>
      <c r="P95" s="25">
        <f>'[1]виды работ'!B93</f>
        <v>0</v>
      </c>
      <c r="Q95" s="25">
        <f>L95/H95</f>
        <v>1093.8259601361206</v>
      </c>
      <c r="R95" s="37"/>
      <c r="S95" s="54" t="s">
        <v>129</v>
      </c>
      <c r="T95" s="47" t="s">
        <v>45</v>
      </c>
      <c r="U95" s="37"/>
      <c r="V95" s="38"/>
      <c r="W95" s="37"/>
    </row>
    <row r="96" spans="1:23" s="3" customFormat="1" ht="26.25" customHeight="1">
      <c r="A96" s="69">
        <v>81</v>
      </c>
      <c r="B96" s="80" t="s">
        <v>107</v>
      </c>
      <c r="C96" s="84">
        <v>1961</v>
      </c>
      <c r="D96" s="5"/>
      <c r="E96" s="111" t="s">
        <v>160</v>
      </c>
      <c r="F96" s="85">
        <v>2</v>
      </c>
      <c r="G96" s="68">
        <v>2</v>
      </c>
      <c r="H96" s="94">
        <v>1117.48</v>
      </c>
      <c r="I96" s="70">
        <v>944.7</v>
      </c>
      <c r="J96" s="25">
        <v>847.26</v>
      </c>
      <c r="K96" s="92">
        <v>55</v>
      </c>
      <c r="L96" s="25">
        <f ca="1">'виды работ'!C94</f>
        <v>2950000</v>
      </c>
      <c r="M96" s="25"/>
      <c r="N96" s="23"/>
      <c r="O96" s="23"/>
      <c r="P96" s="52"/>
      <c r="Q96" s="25"/>
      <c r="R96" s="37"/>
      <c r="S96" s="54" t="s">
        <v>129</v>
      </c>
      <c r="T96" s="47" t="s">
        <v>45</v>
      </c>
      <c r="U96" s="37"/>
      <c r="V96" s="38"/>
      <c r="W96" s="37"/>
    </row>
    <row r="97" spans="1:23" s="3" customFormat="1" ht="26.25" customHeight="1">
      <c r="A97" s="69">
        <v>82</v>
      </c>
      <c r="B97" s="80" t="s">
        <v>126</v>
      </c>
      <c r="C97" s="84">
        <v>1979</v>
      </c>
      <c r="D97" s="5"/>
      <c r="E97" s="111" t="s">
        <v>160</v>
      </c>
      <c r="F97" s="92">
        <v>4</v>
      </c>
      <c r="G97" s="68">
        <v>4</v>
      </c>
      <c r="H97" s="94">
        <v>4324.7700000000004</v>
      </c>
      <c r="I97" s="70">
        <v>2503.73</v>
      </c>
      <c r="J97" s="25">
        <v>1642.68</v>
      </c>
      <c r="K97" s="92">
        <v>76</v>
      </c>
      <c r="L97" s="25">
        <f ca="1">'виды работ'!C95</f>
        <v>2000000</v>
      </c>
      <c r="M97" s="25"/>
      <c r="N97" s="23"/>
      <c r="O97" s="23"/>
      <c r="P97" s="52"/>
      <c r="Q97" s="25"/>
      <c r="R97" s="37"/>
      <c r="S97" s="54" t="s">
        <v>129</v>
      </c>
      <c r="T97" s="47" t="s">
        <v>45</v>
      </c>
      <c r="U97" s="37"/>
      <c r="V97" s="38"/>
      <c r="W97" s="37"/>
    </row>
    <row r="98" spans="1:23" s="3" customFormat="1" ht="26.25" customHeight="1">
      <c r="A98" s="69">
        <v>83</v>
      </c>
      <c r="B98" s="80" t="s">
        <v>93</v>
      </c>
      <c r="C98" s="84">
        <v>1960</v>
      </c>
      <c r="D98" s="5"/>
      <c r="E98" s="111" t="s">
        <v>160</v>
      </c>
      <c r="F98" s="85">
        <v>2</v>
      </c>
      <c r="G98" s="68">
        <v>2</v>
      </c>
      <c r="H98" s="94">
        <v>1227</v>
      </c>
      <c r="I98" s="70">
        <v>703.7</v>
      </c>
      <c r="J98" s="25">
        <v>451.48</v>
      </c>
      <c r="K98" s="92">
        <v>46</v>
      </c>
      <c r="L98" s="25">
        <f ca="1">'виды работ'!C96</f>
        <v>3100000</v>
      </c>
      <c r="M98" s="25"/>
      <c r="N98" s="23"/>
      <c r="O98" s="23"/>
      <c r="P98" s="52"/>
      <c r="Q98" s="25"/>
      <c r="R98" s="37"/>
      <c r="S98" s="54" t="s">
        <v>129</v>
      </c>
      <c r="T98" s="47" t="s">
        <v>45</v>
      </c>
      <c r="U98" s="37"/>
      <c r="V98" s="38"/>
      <c r="W98" s="37"/>
    </row>
    <row r="99" spans="1:23" s="3" customFormat="1" ht="26.25" customHeight="1">
      <c r="A99" s="69">
        <v>84</v>
      </c>
      <c r="B99" s="80" t="s">
        <v>191</v>
      </c>
      <c r="C99" s="84">
        <v>1962</v>
      </c>
      <c r="D99" s="5"/>
      <c r="E99" s="84" t="s">
        <v>160</v>
      </c>
      <c r="F99" s="92">
        <v>3</v>
      </c>
      <c r="G99" s="2">
        <v>2</v>
      </c>
      <c r="H99" s="94">
        <v>1904</v>
      </c>
      <c r="I99" s="70">
        <v>962</v>
      </c>
      <c r="J99" s="25">
        <v>919.5</v>
      </c>
      <c r="K99" s="92">
        <v>43</v>
      </c>
      <c r="L99" s="25">
        <f ca="1">'виды работ'!C97</f>
        <v>1050000</v>
      </c>
      <c r="M99" s="25"/>
      <c r="N99" s="23"/>
      <c r="O99" s="23"/>
      <c r="P99" s="25">
        <f>'[1]виды работ'!B98</f>
        <v>0</v>
      </c>
      <c r="Q99" s="25">
        <f>L99/H99</f>
        <v>551.47058823529414</v>
      </c>
      <c r="R99" s="37"/>
      <c r="S99" s="54" t="s">
        <v>129</v>
      </c>
      <c r="T99" s="47" t="s">
        <v>45</v>
      </c>
      <c r="U99" s="37"/>
      <c r="V99" s="38"/>
      <c r="W99" s="37"/>
    </row>
    <row r="100" spans="1:23" s="3" customFormat="1" ht="29.25" customHeight="1">
      <c r="A100" s="69">
        <v>85</v>
      </c>
      <c r="B100" s="80" t="s">
        <v>94</v>
      </c>
      <c r="C100" s="84">
        <v>1917</v>
      </c>
      <c r="D100" s="1"/>
      <c r="E100" s="93" t="s">
        <v>173</v>
      </c>
      <c r="F100" s="85">
        <v>2</v>
      </c>
      <c r="G100" s="68">
        <v>1</v>
      </c>
      <c r="H100" s="94">
        <v>855.7</v>
      </c>
      <c r="I100" s="70">
        <v>537.70000000000005</v>
      </c>
      <c r="J100" s="25">
        <v>484</v>
      </c>
      <c r="K100" s="92">
        <v>22</v>
      </c>
      <c r="L100" s="25">
        <f ca="1">'виды работ'!C98</f>
        <v>500000</v>
      </c>
      <c r="M100" s="25"/>
      <c r="N100" s="23"/>
      <c r="O100" s="23"/>
      <c r="P100" s="52"/>
      <c r="Q100" s="25"/>
      <c r="R100" s="37"/>
      <c r="S100" s="54" t="s">
        <v>129</v>
      </c>
      <c r="T100" s="47" t="s">
        <v>45</v>
      </c>
      <c r="U100" s="37"/>
      <c r="V100" s="38"/>
      <c r="W100" s="37"/>
    </row>
    <row r="101" spans="1:23" s="3" customFormat="1" ht="29.25" customHeight="1">
      <c r="A101" s="69">
        <v>86</v>
      </c>
      <c r="B101" s="80" t="s">
        <v>95</v>
      </c>
      <c r="C101" s="84">
        <v>1917</v>
      </c>
      <c r="D101" s="1"/>
      <c r="E101" s="93" t="s">
        <v>173</v>
      </c>
      <c r="F101" s="85">
        <v>2</v>
      </c>
      <c r="G101" s="68">
        <v>2</v>
      </c>
      <c r="H101" s="94">
        <v>744.6</v>
      </c>
      <c r="I101" s="70">
        <v>481.5</v>
      </c>
      <c r="J101" s="25">
        <v>167</v>
      </c>
      <c r="K101" s="92">
        <v>23</v>
      </c>
      <c r="L101" s="25">
        <f ca="1">'виды работ'!C99</f>
        <v>500000</v>
      </c>
      <c r="M101" s="25"/>
      <c r="N101" s="23"/>
      <c r="O101" s="23"/>
      <c r="P101" s="52"/>
      <c r="Q101" s="25"/>
      <c r="R101" s="37"/>
      <c r="S101" s="54" t="s">
        <v>129</v>
      </c>
      <c r="T101" s="47" t="s">
        <v>45</v>
      </c>
      <c r="U101" s="37"/>
      <c r="V101" s="38"/>
      <c r="W101" s="37"/>
    </row>
    <row r="102" spans="1:23" s="3" customFormat="1" ht="29.25" customHeight="1">
      <c r="A102" s="69">
        <v>87</v>
      </c>
      <c r="B102" s="80" t="s">
        <v>96</v>
      </c>
      <c r="C102" s="84">
        <v>1917</v>
      </c>
      <c r="D102" s="1"/>
      <c r="E102" s="93" t="s">
        <v>173</v>
      </c>
      <c r="F102" s="85">
        <v>2</v>
      </c>
      <c r="G102" s="68">
        <v>2</v>
      </c>
      <c r="H102" s="94">
        <v>647.49</v>
      </c>
      <c r="I102" s="70">
        <v>347.68</v>
      </c>
      <c r="J102" s="25">
        <v>203.3</v>
      </c>
      <c r="K102" s="92">
        <v>24</v>
      </c>
      <c r="L102" s="25">
        <f ca="1">'виды работ'!C100</f>
        <v>500000</v>
      </c>
      <c r="M102" s="25"/>
      <c r="N102" s="23"/>
      <c r="O102" s="23"/>
      <c r="P102" s="52"/>
      <c r="Q102" s="25"/>
      <c r="R102" s="37"/>
      <c r="S102" s="54" t="s">
        <v>129</v>
      </c>
      <c r="T102" s="47" t="s">
        <v>45</v>
      </c>
      <c r="U102" s="37"/>
      <c r="V102" s="38"/>
      <c r="W102" s="37"/>
    </row>
    <row r="103" spans="1:23" s="3" customFormat="1" ht="29.25" customHeight="1">
      <c r="A103" s="69">
        <v>88</v>
      </c>
      <c r="B103" s="80" t="s">
        <v>97</v>
      </c>
      <c r="C103" s="84">
        <v>1917</v>
      </c>
      <c r="D103" s="1"/>
      <c r="E103" s="93" t="s">
        <v>173</v>
      </c>
      <c r="F103" s="85">
        <v>2</v>
      </c>
      <c r="G103" s="68">
        <v>1</v>
      </c>
      <c r="H103" s="94">
        <v>494.6</v>
      </c>
      <c r="I103" s="70">
        <v>196.5</v>
      </c>
      <c r="J103" s="25">
        <v>196.5</v>
      </c>
      <c r="K103" s="92">
        <v>5</v>
      </c>
      <c r="L103" s="25">
        <f ca="1">'виды работ'!C101</f>
        <v>500000</v>
      </c>
      <c r="M103" s="25"/>
      <c r="N103" s="23"/>
      <c r="O103" s="23"/>
      <c r="P103" s="52"/>
      <c r="Q103" s="25"/>
      <c r="R103" s="37"/>
      <c r="S103" s="54" t="s">
        <v>129</v>
      </c>
      <c r="T103" s="47" t="s">
        <v>45</v>
      </c>
      <c r="U103" s="37"/>
      <c r="V103" s="38"/>
      <c r="W103" s="37"/>
    </row>
    <row r="104" spans="1:23" s="3" customFormat="1" ht="29.25" customHeight="1">
      <c r="A104" s="69">
        <v>89</v>
      </c>
      <c r="B104" s="80" t="s">
        <v>98</v>
      </c>
      <c r="C104" s="84">
        <v>1917</v>
      </c>
      <c r="D104" s="1"/>
      <c r="E104" s="93" t="s">
        <v>173</v>
      </c>
      <c r="F104" s="85">
        <v>2</v>
      </c>
      <c r="G104" s="68">
        <v>2</v>
      </c>
      <c r="H104" s="94">
        <v>766.85</v>
      </c>
      <c r="I104" s="70">
        <v>322.8</v>
      </c>
      <c r="J104" s="25">
        <v>285.12</v>
      </c>
      <c r="K104" s="92">
        <v>15</v>
      </c>
      <c r="L104" s="25">
        <f ca="1">'виды работ'!C102</f>
        <v>500000</v>
      </c>
      <c r="M104" s="25"/>
      <c r="N104" s="23"/>
      <c r="O104" s="23"/>
      <c r="P104" s="52"/>
      <c r="Q104" s="25"/>
      <c r="R104" s="37"/>
      <c r="S104" s="54" t="s">
        <v>129</v>
      </c>
      <c r="T104" s="47" t="s">
        <v>45</v>
      </c>
      <c r="U104" s="37"/>
      <c r="V104" s="38"/>
      <c r="W104" s="37"/>
    </row>
    <row r="105" spans="1:23" s="3" customFormat="1" ht="29.25" customHeight="1">
      <c r="A105" s="69">
        <v>90</v>
      </c>
      <c r="B105" s="81" t="s">
        <v>102</v>
      </c>
      <c r="C105" s="84">
        <v>1963</v>
      </c>
      <c r="D105" s="1"/>
      <c r="E105" s="111" t="s">
        <v>160</v>
      </c>
      <c r="F105" s="85">
        <v>4</v>
      </c>
      <c r="G105" s="68">
        <v>3</v>
      </c>
      <c r="H105" s="94">
        <v>2621.17</v>
      </c>
      <c r="I105" s="70">
        <v>2033.87</v>
      </c>
      <c r="J105" s="25">
        <v>1663.16</v>
      </c>
      <c r="K105" s="92">
        <v>106</v>
      </c>
      <c r="L105" s="25">
        <f ca="1">'виды работ'!C103</f>
        <v>4100000</v>
      </c>
      <c r="M105" s="25"/>
      <c r="N105" s="23"/>
      <c r="O105" s="23"/>
      <c r="P105" s="52"/>
      <c r="Q105" s="25"/>
      <c r="R105" s="37"/>
      <c r="S105" s="54" t="s">
        <v>129</v>
      </c>
      <c r="T105" s="47" t="s">
        <v>45</v>
      </c>
      <c r="U105" s="37"/>
      <c r="V105" s="38"/>
      <c r="W105" s="37"/>
    </row>
    <row r="106" spans="1:23" s="3" customFormat="1" ht="29.25" customHeight="1">
      <c r="A106" s="69">
        <v>91</v>
      </c>
      <c r="B106" s="81" t="s">
        <v>103</v>
      </c>
      <c r="C106" s="84">
        <v>1962</v>
      </c>
      <c r="D106" s="1"/>
      <c r="E106" s="111" t="s">
        <v>160</v>
      </c>
      <c r="F106" s="85">
        <v>3</v>
      </c>
      <c r="G106" s="68">
        <v>3</v>
      </c>
      <c r="H106" s="94">
        <v>2796.46</v>
      </c>
      <c r="I106" s="70">
        <v>1474.83</v>
      </c>
      <c r="J106" s="25">
        <v>1337.5</v>
      </c>
      <c r="K106" s="92">
        <v>60</v>
      </c>
      <c r="L106" s="25">
        <f ca="1">'виды работ'!C104</f>
        <v>1200000</v>
      </c>
      <c r="M106" s="25"/>
      <c r="N106" s="23"/>
      <c r="O106" s="23"/>
      <c r="P106" s="52"/>
      <c r="Q106" s="25"/>
      <c r="R106" s="37"/>
      <c r="S106" s="54" t="s">
        <v>129</v>
      </c>
      <c r="T106" s="47" t="s">
        <v>45</v>
      </c>
      <c r="U106" s="37"/>
      <c r="V106" s="38"/>
      <c r="W106" s="37"/>
    </row>
    <row r="107" spans="1:23" s="3" customFormat="1" ht="29.25" customHeight="1">
      <c r="A107" s="69">
        <v>92</v>
      </c>
      <c r="B107" s="81" t="s">
        <v>104</v>
      </c>
      <c r="C107" s="84">
        <v>1962</v>
      </c>
      <c r="D107" s="1"/>
      <c r="E107" s="111" t="s">
        <v>160</v>
      </c>
      <c r="F107" s="85">
        <v>3</v>
      </c>
      <c r="G107" s="68">
        <v>3</v>
      </c>
      <c r="H107" s="94">
        <v>3014.58</v>
      </c>
      <c r="I107" s="70">
        <v>1459</v>
      </c>
      <c r="J107" s="25">
        <v>1116.26</v>
      </c>
      <c r="K107" s="92">
        <v>79</v>
      </c>
      <c r="L107" s="25">
        <f ca="1">'виды работ'!C105</f>
        <v>1200000</v>
      </c>
      <c r="M107" s="25"/>
      <c r="N107" s="23"/>
      <c r="O107" s="23"/>
      <c r="P107" s="52"/>
      <c r="Q107" s="25"/>
      <c r="R107" s="37"/>
      <c r="S107" s="54" t="s">
        <v>129</v>
      </c>
      <c r="T107" s="47" t="s">
        <v>45</v>
      </c>
      <c r="U107" s="37"/>
      <c r="V107" s="38"/>
      <c r="W107" s="37"/>
    </row>
    <row r="108" spans="1:23" s="3" customFormat="1" ht="29.25" customHeight="1">
      <c r="A108" s="69"/>
      <c r="B108" s="81"/>
      <c r="C108" s="84"/>
      <c r="D108" s="1"/>
      <c r="E108" s="111"/>
      <c r="F108" s="85"/>
      <c r="G108" s="68"/>
      <c r="H108" s="94"/>
      <c r="I108" s="70"/>
      <c r="J108" s="25"/>
      <c r="K108" s="92"/>
      <c r="L108" s="25"/>
      <c r="M108" s="25"/>
      <c r="N108" s="23"/>
      <c r="O108" s="23"/>
      <c r="P108" s="52"/>
      <c r="Q108" s="25"/>
      <c r="R108" s="37"/>
      <c r="S108" s="54"/>
      <c r="T108" s="47"/>
      <c r="U108" s="37"/>
      <c r="V108" s="38"/>
      <c r="W108" s="37"/>
    </row>
    <row r="109" spans="1:23" ht="45.75" customHeight="1">
      <c r="A109" s="152" t="s">
        <v>53</v>
      </c>
      <c r="B109" s="153"/>
      <c r="C109" s="62"/>
      <c r="D109" s="35"/>
      <c r="E109" s="35"/>
      <c r="F109" s="35"/>
      <c r="G109" s="35"/>
      <c r="H109" s="65">
        <f>SUM(H16:H108)</f>
        <v>230084.21999999997</v>
      </c>
      <c r="I109" s="35"/>
      <c r="J109" s="36"/>
      <c r="K109" s="35"/>
      <c r="L109" s="63">
        <f ca="1">'виды работ'!C107</f>
        <v>189919124</v>
      </c>
      <c r="M109" s="53"/>
      <c r="N109" s="63"/>
      <c r="O109" s="63"/>
      <c r="P109" s="52"/>
      <c r="Q109" s="25"/>
      <c r="R109" s="37"/>
      <c r="S109" s="37"/>
      <c r="T109" s="37"/>
      <c r="U109" s="37"/>
      <c r="V109" s="37"/>
      <c r="W109" s="37"/>
    </row>
    <row r="110" spans="1:23">
      <c r="A110" s="55"/>
      <c r="B110" s="56"/>
      <c r="C110" s="55"/>
      <c r="O110" s="64"/>
    </row>
    <row r="111" spans="1:23">
      <c r="B111" s="56"/>
    </row>
  </sheetData>
  <mergeCells count="30">
    <mergeCell ref="Q1:T1"/>
    <mergeCell ref="Q9:Q11"/>
    <mergeCell ref="R9:R11"/>
    <mergeCell ref="L9:P9"/>
    <mergeCell ref="L10:L11"/>
    <mergeCell ref="A7:AE7"/>
    <mergeCell ref="M10:M11"/>
    <mergeCell ref="N10:N11"/>
    <mergeCell ref="O10:O11"/>
    <mergeCell ref="P10:P11"/>
    <mergeCell ref="A6:S6"/>
    <mergeCell ref="D10:D12"/>
    <mergeCell ref="G9:G12"/>
    <mergeCell ref="H9:H11"/>
    <mergeCell ref="I9:J9"/>
    <mergeCell ref="S9:S12"/>
    <mergeCell ref="F9:F12"/>
    <mergeCell ref="K9:K11"/>
    <mergeCell ref="J10:J11"/>
    <mergeCell ref="C10:C12"/>
    <mergeCell ref="A109:B109"/>
    <mergeCell ref="F15:T15"/>
    <mergeCell ref="A9:A12"/>
    <mergeCell ref="B9:B12"/>
    <mergeCell ref="C9:D9"/>
    <mergeCell ref="E9:E12"/>
    <mergeCell ref="A14:T14"/>
    <mergeCell ref="I10:I11"/>
    <mergeCell ref="T9:T12"/>
    <mergeCell ref="A15:E15"/>
  </mergeCells>
  <phoneticPr fontId="0" type="noConversion"/>
  <pageMargins left="0.24" right="0.28999999999999998" top="0.45" bottom="0.25" header="0.3" footer="0.17"/>
  <pageSetup paperSize="9" scale="50" fitToHeight="0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1"/>
  <sheetViews>
    <sheetView tabSelected="1" topLeftCell="A2" zoomScale="50" zoomScaleNormal="50" zoomScaleSheetLayoutView="50" workbookViewId="0">
      <selection activeCell="C97" sqref="C97"/>
    </sheetView>
  </sheetViews>
  <sheetFormatPr defaultRowHeight="15"/>
  <cols>
    <col min="1" max="1" width="8.28515625" style="15" customWidth="1"/>
    <col min="2" max="2" width="91.7109375" style="17" customWidth="1"/>
    <col min="3" max="3" width="26.140625" customWidth="1"/>
    <col min="4" max="4" width="12.7109375" customWidth="1"/>
    <col min="5" max="5" width="10.7109375" customWidth="1"/>
    <col min="6" max="6" width="10.42578125" customWidth="1"/>
    <col min="7" max="7" width="11.42578125" customWidth="1"/>
    <col min="8" max="8" width="11" customWidth="1"/>
    <col min="9" max="9" width="10.5703125" customWidth="1"/>
    <col min="10" max="10" width="9.7109375" customWidth="1"/>
    <col min="11" max="11" width="11.85546875" customWidth="1"/>
    <col min="12" max="12" width="15.5703125" customWidth="1"/>
    <col min="13" max="13" width="24" customWidth="1"/>
    <col min="14" max="14" width="12.5703125" customWidth="1"/>
    <col min="15" max="15" width="13" customWidth="1"/>
    <col min="16" max="16" width="22.5703125" customWidth="1"/>
    <col min="17" max="17" width="27" customWidth="1"/>
    <col min="18" max="18" width="14.85546875" customWidth="1"/>
    <col min="19" max="19" width="13" customWidth="1"/>
    <col min="20" max="20" width="15.7109375" customWidth="1"/>
    <col min="21" max="21" width="20.5703125" customWidth="1"/>
    <col min="22" max="22" width="24.28515625" customWidth="1"/>
    <col min="23" max="23" width="92.7109375" customWidth="1"/>
    <col min="24" max="24" width="12.42578125" style="8" bestFit="1" customWidth="1"/>
    <col min="25" max="28" width="9.140625" style="8"/>
  </cols>
  <sheetData>
    <row r="1" spans="1:28" s="3" customFormat="1" ht="33.75" hidden="1">
      <c r="A1" s="14"/>
      <c r="B1" s="16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X1" s="6"/>
      <c r="Y1" s="6"/>
      <c r="Z1" s="6"/>
      <c r="AA1" s="6"/>
      <c r="AB1" s="6"/>
    </row>
    <row r="2" spans="1:28" s="3" customFormat="1" ht="10.5" customHeight="1">
      <c r="A2" s="14"/>
      <c r="B2" s="1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W2" s="41"/>
      <c r="X2" s="6"/>
      <c r="Y2" s="6"/>
      <c r="Z2" s="6"/>
      <c r="AA2" s="6"/>
      <c r="AB2" s="6"/>
    </row>
    <row r="3" spans="1:28" s="3" customFormat="1" ht="10.5" customHeight="1">
      <c r="A3" s="14"/>
      <c r="B3" s="1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51"/>
      <c r="W3" s="41"/>
      <c r="X3" s="6"/>
      <c r="Y3" s="6"/>
      <c r="Z3" s="6"/>
      <c r="AA3" s="6"/>
      <c r="AB3" s="6"/>
    </row>
    <row r="4" spans="1:28" s="3" customFormat="1" ht="68.25" customHeight="1">
      <c r="A4" s="172" t="s">
        <v>202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66"/>
      <c r="Y4" s="6"/>
      <c r="Z4" s="6"/>
      <c r="AA4" s="6"/>
      <c r="AB4" s="6"/>
    </row>
    <row r="5" spans="1:28" s="3" customFormat="1" ht="28.5" customHeight="1">
      <c r="A5" s="14"/>
      <c r="B5" s="16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6"/>
      <c r="Y5" s="6"/>
      <c r="Z5" s="6"/>
      <c r="AA5" s="6"/>
      <c r="AB5" s="6"/>
    </row>
    <row r="6" spans="1:28" s="3" customFormat="1" ht="42" customHeight="1">
      <c r="A6" s="177" t="s">
        <v>0</v>
      </c>
      <c r="B6" s="187" t="s">
        <v>1</v>
      </c>
      <c r="C6" s="173" t="s">
        <v>54</v>
      </c>
      <c r="D6" s="179" t="s">
        <v>2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1"/>
      <c r="X6" s="6"/>
      <c r="Y6" s="6"/>
      <c r="Z6" s="6"/>
      <c r="AA6" s="6"/>
      <c r="AB6" s="6"/>
    </row>
    <row r="7" spans="1:28" s="3" customFormat="1" ht="87" customHeight="1">
      <c r="A7" s="177"/>
      <c r="B7" s="188"/>
      <c r="C7" s="173"/>
      <c r="D7" s="173" t="s">
        <v>3</v>
      </c>
      <c r="E7" s="173"/>
      <c r="F7" s="173"/>
      <c r="G7" s="173"/>
      <c r="H7" s="173"/>
      <c r="I7" s="173"/>
      <c r="J7" s="173" t="s">
        <v>4</v>
      </c>
      <c r="K7" s="173"/>
      <c r="L7" s="173" t="s">
        <v>5</v>
      </c>
      <c r="M7" s="173"/>
      <c r="N7" s="173" t="s">
        <v>6</v>
      </c>
      <c r="O7" s="173"/>
      <c r="P7" s="173" t="s">
        <v>7</v>
      </c>
      <c r="Q7" s="173"/>
      <c r="R7" s="173" t="s">
        <v>8</v>
      </c>
      <c r="S7" s="173"/>
      <c r="T7" s="173" t="s">
        <v>9</v>
      </c>
      <c r="U7" s="173"/>
      <c r="V7" s="173" t="s">
        <v>10</v>
      </c>
      <c r="W7" s="174" t="s">
        <v>39</v>
      </c>
      <c r="X7" s="6"/>
      <c r="Y7" s="6"/>
      <c r="Z7" s="6"/>
      <c r="AA7" s="6"/>
      <c r="AB7" s="6"/>
    </row>
    <row r="8" spans="1:28" s="3" customFormat="1" ht="1.5" hidden="1" customHeight="1">
      <c r="A8" s="177"/>
      <c r="B8" s="188"/>
      <c r="C8" s="173"/>
      <c r="D8" s="178" t="s">
        <v>11</v>
      </c>
      <c r="E8" s="173" t="s">
        <v>12</v>
      </c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5"/>
      <c r="X8" s="6"/>
      <c r="Y8" s="6"/>
      <c r="Z8" s="6"/>
      <c r="AA8" s="6"/>
      <c r="AB8" s="6"/>
    </row>
    <row r="9" spans="1:28" s="3" customFormat="1" ht="34.5" hidden="1" customHeight="1">
      <c r="A9" s="177"/>
      <c r="B9" s="188"/>
      <c r="C9" s="173"/>
      <c r="D9" s="178"/>
      <c r="E9" s="72" t="s">
        <v>13</v>
      </c>
      <c r="F9" s="72" t="s">
        <v>14</v>
      </c>
      <c r="G9" s="72" t="s">
        <v>15</v>
      </c>
      <c r="H9" s="72" t="s">
        <v>16</v>
      </c>
      <c r="I9" s="72" t="s">
        <v>17</v>
      </c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6"/>
      <c r="X9" s="6"/>
      <c r="Y9" s="6"/>
      <c r="Z9" s="6"/>
      <c r="AA9" s="6"/>
      <c r="AB9" s="6"/>
    </row>
    <row r="10" spans="1:28" s="3" customFormat="1" ht="54" customHeight="1">
      <c r="A10" s="177"/>
      <c r="B10" s="189"/>
      <c r="C10" s="71" t="s">
        <v>18</v>
      </c>
      <c r="D10" s="71" t="s">
        <v>55</v>
      </c>
      <c r="E10" s="71" t="s">
        <v>55</v>
      </c>
      <c r="F10" s="71" t="s">
        <v>55</v>
      </c>
      <c r="G10" s="71" t="s">
        <v>55</v>
      </c>
      <c r="H10" s="71" t="s">
        <v>55</v>
      </c>
      <c r="I10" s="71" t="s">
        <v>55</v>
      </c>
      <c r="J10" s="71" t="s">
        <v>19</v>
      </c>
      <c r="K10" s="71" t="s">
        <v>55</v>
      </c>
      <c r="L10" s="71" t="s">
        <v>20</v>
      </c>
      <c r="M10" s="71" t="s">
        <v>55</v>
      </c>
      <c r="N10" s="71" t="s">
        <v>20</v>
      </c>
      <c r="O10" s="71" t="s">
        <v>18</v>
      </c>
      <c r="P10" s="71" t="s">
        <v>20</v>
      </c>
      <c r="Q10" s="71" t="s">
        <v>55</v>
      </c>
      <c r="R10" s="71" t="s">
        <v>21</v>
      </c>
      <c r="S10" s="71" t="s">
        <v>55</v>
      </c>
      <c r="T10" s="71" t="s">
        <v>20</v>
      </c>
      <c r="U10" s="71" t="s">
        <v>55</v>
      </c>
      <c r="V10" s="71" t="s">
        <v>18</v>
      </c>
      <c r="W10" s="71" t="s">
        <v>18</v>
      </c>
      <c r="X10" s="6"/>
      <c r="Y10" s="6"/>
      <c r="Z10" s="6"/>
      <c r="AA10" s="6"/>
      <c r="AB10" s="6"/>
    </row>
    <row r="11" spans="1:28" s="3" customFormat="1" ht="20.25">
      <c r="A11" s="73">
        <v>1</v>
      </c>
      <c r="B11" s="73">
        <v>2</v>
      </c>
      <c r="C11" s="73">
        <v>3</v>
      </c>
      <c r="D11" s="73">
        <v>4</v>
      </c>
      <c r="E11" s="73">
        <v>5</v>
      </c>
      <c r="F11" s="73">
        <v>6</v>
      </c>
      <c r="G11" s="73">
        <v>7</v>
      </c>
      <c r="H11" s="73">
        <v>8</v>
      </c>
      <c r="I11" s="73">
        <v>9</v>
      </c>
      <c r="J11" s="73">
        <v>10</v>
      </c>
      <c r="K11" s="73">
        <v>11</v>
      </c>
      <c r="L11" s="73">
        <v>12</v>
      </c>
      <c r="M11" s="73">
        <v>13</v>
      </c>
      <c r="N11" s="73">
        <v>14</v>
      </c>
      <c r="O11" s="73">
        <v>15</v>
      </c>
      <c r="P11" s="73">
        <v>16</v>
      </c>
      <c r="Q11" s="73">
        <v>17</v>
      </c>
      <c r="R11" s="73">
        <v>18</v>
      </c>
      <c r="S11" s="73">
        <v>19</v>
      </c>
      <c r="T11" s="73">
        <v>20</v>
      </c>
      <c r="U11" s="73">
        <v>21</v>
      </c>
      <c r="V11" s="73">
        <v>22</v>
      </c>
      <c r="W11" s="50">
        <v>23</v>
      </c>
      <c r="X11" s="6"/>
      <c r="Y11" s="6"/>
      <c r="Z11" s="6"/>
      <c r="AA11" s="6"/>
      <c r="AB11" s="6"/>
    </row>
    <row r="12" spans="1:28" ht="63" customHeight="1">
      <c r="A12" s="190" t="s">
        <v>40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2"/>
    </row>
    <row r="13" spans="1:28" ht="58.5" customHeight="1">
      <c r="A13" s="193" t="s">
        <v>46</v>
      </c>
      <c r="B13" s="194"/>
      <c r="C13" s="194"/>
      <c r="D13" s="194"/>
      <c r="E13" s="194"/>
      <c r="F13" s="184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6"/>
      <c r="X13" s="9"/>
    </row>
    <row r="14" spans="1:28" ht="54.75" customHeight="1">
      <c r="A14" s="87">
        <v>1</v>
      </c>
      <c r="B14" s="106" t="s">
        <v>150</v>
      </c>
      <c r="C14" s="131">
        <v>500000</v>
      </c>
      <c r="D14" s="107"/>
      <c r="E14" s="107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2" t="s">
        <v>158</v>
      </c>
      <c r="X14" s="9"/>
    </row>
    <row r="15" spans="1:28" ht="48.75" customHeight="1">
      <c r="A15" s="87">
        <v>2</v>
      </c>
      <c r="B15" s="106" t="s">
        <v>152</v>
      </c>
      <c r="C15" s="131">
        <v>500000</v>
      </c>
      <c r="D15" s="107"/>
      <c r="E15" s="107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2" t="s">
        <v>151</v>
      </c>
      <c r="X15" s="9"/>
    </row>
    <row r="16" spans="1:28" ht="44.25" customHeight="1">
      <c r="A16" s="87">
        <v>3</v>
      </c>
      <c r="B16" s="106" t="s">
        <v>153</v>
      </c>
      <c r="C16" s="131">
        <f>500000+M16</f>
        <v>1340640</v>
      </c>
      <c r="D16" s="107"/>
      <c r="E16" s="107"/>
      <c r="F16" s="100"/>
      <c r="G16" s="100"/>
      <c r="H16" s="100"/>
      <c r="I16" s="100"/>
      <c r="J16" s="100"/>
      <c r="K16" s="100"/>
      <c r="L16" s="136">
        <v>262.7</v>
      </c>
      <c r="M16" s="137">
        <f>L16*3200</f>
        <v>840640</v>
      </c>
      <c r="N16" s="123"/>
      <c r="O16" s="123"/>
      <c r="P16" s="123"/>
      <c r="Q16" s="123"/>
      <c r="R16" s="100"/>
      <c r="S16" s="100"/>
      <c r="T16" s="100"/>
      <c r="U16" s="100"/>
      <c r="V16" s="100"/>
      <c r="W16" s="102" t="s">
        <v>158</v>
      </c>
      <c r="X16" s="9"/>
    </row>
    <row r="17" spans="1:24" ht="54.75" customHeight="1">
      <c r="A17" s="87">
        <v>4</v>
      </c>
      <c r="B17" s="106" t="s">
        <v>154</v>
      </c>
      <c r="C17" s="131">
        <v>500000</v>
      </c>
      <c r="D17" s="107"/>
      <c r="E17" s="107"/>
      <c r="F17" s="100"/>
      <c r="G17" s="100"/>
      <c r="H17" s="100"/>
      <c r="I17" s="100"/>
      <c r="J17" s="100"/>
      <c r="K17" s="100"/>
      <c r="L17" s="123"/>
      <c r="M17" s="123"/>
      <c r="N17" s="123"/>
      <c r="O17" s="123"/>
      <c r="P17" s="123"/>
      <c r="Q17" s="123"/>
      <c r="R17" s="100"/>
      <c r="S17" s="100"/>
      <c r="T17" s="100"/>
      <c r="U17" s="100"/>
      <c r="V17" s="100"/>
      <c r="W17" s="102" t="s">
        <v>155</v>
      </c>
      <c r="X17" s="9"/>
    </row>
    <row r="18" spans="1:24" ht="44.25" customHeight="1">
      <c r="A18" s="87">
        <v>5</v>
      </c>
      <c r="B18" s="106" t="s">
        <v>156</v>
      </c>
      <c r="C18" s="131">
        <v>500000</v>
      </c>
      <c r="D18" s="107"/>
      <c r="E18" s="107"/>
      <c r="F18" s="100"/>
      <c r="G18" s="100"/>
      <c r="H18" s="100"/>
      <c r="I18" s="100"/>
      <c r="J18" s="100"/>
      <c r="K18" s="100"/>
      <c r="L18" s="123"/>
      <c r="M18" s="123"/>
      <c r="N18" s="123"/>
      <c r="O18" s="123"/>
      <c r="P18" s="123"/>
      <c r="Q18" s="123"/>
      <c r="R18" s="100"/>
      <c r="S18" s="100"/>
      <c r="T18" s="100"/>
      <c r="U18" s="100"/>
      <c r="V18" s="100"/>
      <c r="W18" s="102" t="s">
        <v>157</v>
      </c>
      <c r="X18" s="9"/>
    </row>
    <row r="19" spans="1:24" ht="44.25" customHeight="1">
      <c r="A19" s="87">
        <v>6</v>
      </c>
      <c r="B19" s="88" t="s">
        <v>131</v>
      </c>
      <c r="C19" s="130">
        <f>M19+Q19+S19+U19</f>
        <v>993738</v>
      </c>
      <c r="D19" s="74"/>
      <c r="E19" s="71"/>
      <c r="F19" s="71"/>
      <c r="G19" s="71"/>
      <c r="H19" s="71"/>
      <c r="I19" s="71"/>
      <c r="J19" s="71"/>
      <c r="K19" s="71"/>
      <c r="L19" s="99">
        <v>1558.71</v>
      </c>
      <c r="M19" s="99">
        <v>993738</v>
      </c>
      <c r="N19" s="99"/>
      <c r="O19" s="99"/>
      <c r="P19" s="99"/>
      <c r="Q19" s="99"/>
      <c r="R19" s="76"/>
      <c r="S19" s="71"/>
      <c r="T19" s="71"/>
      <c r="U19" s="71"/>
      <c r="V19" s="75"/>
      <c r="W19" s="82"/>
      <c r="X19" s="9"/>
    </row>
    <row r="20" spans="1:24" ht="53.25" customHeight="1">
      <c r="A20" s="87">
        <v>7</v>
      </c>
      <c r="B20" s="88" t="s">
        <v>58</v>
      </c>
      <c r="C20" s="131">
        <v>500000</v>
      </c>
      <c r="D20" s="74"/>
      <c r="E20" s="71"/>
      <c r="F20" s="71"/>
      <c r="G20" s="71"/>
      <c r="H20" s="71"/>
      <c r="I20" s="71"/>
      <c r="J20" s="71"/>
      <c r="K20" s="71"/>
      <c r="L20" s="99"/>
      <c r="M20" s="99"/>
      <c r="N20" s="99"/>
      <c r="O20" s="99"/>
      <c r="P20" s="99"/>
      <c r="Q20" s="99"/>
      <c r="R20" s="76"/>
      <c r="S20" s="71"/>
      <c r="T20" s="71"/>
      <c r="U20" s="71"/>
      <c r="V20" s="75"/>
      <c r="W20" s="102" t="s">
        <v>108</v>
      </c>
      <c r="X20" s="9"/>
    </row>
    <row r="21" spans="1:24" ht="46.5" customHeight="1">
      <c r="A21" s="87">
        <v>8</v>
      </c>
      <c r="B21" s="89" t="s">
        <v>59</v>
      </c>
      <c r="C21" s="130">
        <f>M21+Q21+S21+U21+150000</f>
        <v>1900000</v>
      </c>
      <c r="D21" s="74"/>
      <c r="E21" s="71"/>
      <c r="F21" s="71"/>
      <c r="G21" s="71"/>
      <c r="H21" s="71"/>
      <c r="I21" s="71"/>
      <c r="J21" s="71"/>
      <c r="K21" s="71"/>
      <c r="L21" s="99"/>
      <c r="M21" s="99"/>
      <c r="N21" s="99"/>
      <c r="O21" s="99"/>
      <c r="P21" s="99">
        <v>2341</v>
      </c>
      <c r="Q21" s="99">
        <v>1750000</v>
      </c>
      <c r="R21" s="76"/>
      <c r="S21" s="71"/>
      <c r="T21" s="71"/>
      <c r="U21" s="71"/>
      <c r="V21" s="75"/>
      <c r="W21" s="102" t="s">
        <v>109</v>
      </c>
      <c r="X21" s="9"/>
    </row>
    <row r="22" spans="1:24" ht="46.5" customHeight="1">
      <c r="A22" s="87">
        <v>9</v>
      </c>
      <c r="B22" s="89" t="s">
        <v>60</v>
      </c>
      <c r="C22" s="130">
        <f>M22+Q22+S22+U22+250000</f>
        <v>1450000</v>
      </c>
      <c r="D22" s="74"/>
      <c r="E22" s="71"/>
      <c r="F22" s="71"/>
      <c r="G22" s="71"/>
      <c r="H22" s="71"/>
      <c r="I22" s="71"/>
      <c r="J22" s="71"/>
      <c r="K22" s="71"/>
      <c r="L22" s="99"/>
      <c r="M22" s="99"/>
      <c r="N22" s="99"/>
      <c r="O22" s="99"/>
      <c r="P22" s="99">
        <v>1273</v>
      </c>
      <c r="Q22" s="99">
        <v>1200000</v>
      </c>
      <c r="R22" s="76"/>
      <c r="S22" s="71"/>
      <c r="T22" s="75"/>
      <c r="U22" s="75"/>
      <c r="V22" s="75"/>
      <c r="W22" s="102" t="s">
        <v>141</v>
      </c>
      <c r="X22" s="9"/>
    </row>
    <row r="23" spans="1:24" ht="52.5" customHeight="1">
      <c r="A23" s="87">
        <v>10</v>
      </c>
      <c r="B23" s="88" t="s">
        <v>132</v>
      </c>
      <c r="C23" s="131">
        <v>500000</v>
      </c>
      <c r="D23" s="74"/>
      <c r="E23" s="71"/>
      <c r="F23" s="71"/>
      <c r="G23" s="71"/>
      <c r="H23" s="71"/>
      <c r="I23" s="71"/>
      <c r="J23" s="71"/>
      <c r="K23" s="71"/>
      <c r="L23" s="99"/>
      <c r="M23" s="99"/>
      <c r="N23" s="99"/>
      <c r="O23" s="99"/>
      <c r="P23" s="99"/>
      <c r="Q23" s="99"/>
      <c r="R23" s="76"/>
      <c r="S23" s="71"/>
      <c r="T23" s="71"/>
      <c r="U23" s="71"/>
      <c r="V23" s="75"/>
      <c r="W23" s="102" t="s">
        <v>142</v>
      </c>
      <c r="X23" s="9"/>
    </row>
    <row r="24" spans="1:24" ht="52.5" customHeight="1">
      <c r="A24" s="87">
        <v>11</v>
      </c>
      <c r="B24" s="88" t="s">
        <v>61</v>
      </c>
      <c r="C24" s="130">
        <f>M24+Q24+S24+U24+500000</f>
        <v>2175328</v>
      </c>
      <c r="D24" s="74"/>
      <c r="E24" s="71"/>
      <c r="F24" s="71"/>
      <c r="G24" s="71"/>
      <c r="H24" s="71"/>
      <c r="I24" s="71"/>
      <c r="J24" s="71"/>
      <c r="K24" s="71"/>
      <c r="L24" s="99">
        <v>162.13499999999999</v>
      </c>
      <c r="M24" s="99">
        <v>710000</v>
      </c>
      <c r="N24" s="99"/>
      <c r="O24" s="99"/>
      <c r="P24" s="99">
        <v>247.52</v>
      </c>
      <c r="Q24" s="99">
        <f>P24*3900</f>
        <v>965328</v>
      </c>
      <c r="R24" s="76"/>
      <c r="S24" s="71"/>
      <c r="T24" s="71"/>
      <c r="U24" s="71"/>
      <c r="V24" s="75"/>
      <c r="W24" s="102" t="s">
        <v>143</v>
      </c>
      <c r="X24" s="9"/>
    </row>
    <row r="25" spans="1:24" ht="43.5" customHeight="1">
      <c r="A25" s="87">
        <v>12</v>
      </c>
      <c r="B25" s="88" t="s">
        <v>127</v>
      </c>
      <c r="C25" s="130">
        <v>150000</v>
      </c>
      <c r="D25" s="74"/>
      <c r="E25" s="71"/>
      <c r="F25" s="71"/>
      <c r="G25" s="71"/>
      <c r="H25" s="71"/>
      <c r="I25" s="71"/>
      <c r="J25" s="71"/>
      <c r="K25" s="71"/>
      <c r="L25" s="76"/>
      <c r="M25" s="76"/>
      <c r="N25" s="76"/>
      <c r="O25" s="76"/>
      <c r="P25" s="76"/>
      <c r="Q25" s="76"/>
      <c r="R25" s="76"/>
      <c r="S25" s="71"/>
      <c r="T25" s="71"/>
      <c r="U25" s="71"/>
      <c r="V25" s="75"/>
      <c r="W25" s="102" t="s">
        <v>111</v>
      </c>
      <c r="X25" s="9"/>
    </row>
    <row r="26" spans="1:24" ht="35.25" customHeight="1">
      <c r="A26" s="87">
        <v>13</v>
      </c>
      <c r="B26" s="89" t="s">
        <v>62</v>
      </c>
      <c r="C26" s="130">
        <f>M26+Q26+S26+U26+300000</f>
        <v>5764000</v>
      </c>
      <c r="D26" s="74"/>
      <c r="E26" s="71"/>
      <c r="F26" s="71"/>
      <c r="G26" s="71"/>
      <c r="H26" s="71"/>
      <c r="I26" s="71"/>
      <c r="J26" s="71"/>
      <c r="K26" s="71"/>
      <c r="L26" s="76">
        <v>920.7</v>
      </c>
      <c r="M26" s="76">
        <v>1564000</v>
      </c>
      <c r="N26" s="76"/>
      <c r="O26" s="76"/>
      <c r="P26" s="76">
        <v>1470.75</v>
      </c>
      <c r="Q26" s="76">
        <v>3900000</v>
      </c>
      <c r="R26" s="76"/>
      <c r="S26" s="71"/>
      <c r="T26" s="75"/>
      <c r="U26" s="75"/>
      <c r="V26" s="75"/>
      <c r="W26" s="102" t="s">
        <v>56</v>
      </c>
      <c r="X26" s="9"/>
    </row>
    <row r="27" spans="1:24" ht="35.25" customHeight="1">
      <c r="A27" s="87">
        <v>14</v>
      </c>
      <c r="B27" s="89" t="s">
        <v>176</v>
      </c>
      <c r="C27" s="130">
        <f>Q27+300000</f>
        <v>5380000</v>
      </c>
      <c r="D27" s="74"/>
      <c r="E27" s="71"/>
      <c r="F27" s="71"/>
      <c r="G27" s="71"/>
      <c r="H27" s="71"/>
      <c r="I27" s="71"/>
      <c r="J27" s="71"/>
      <c r="K27" s="71"/>
      <c r="L27" s="76"/>
      <c r="M27" s="76"/>
      <c r="N27" s="76"/>
      <c r="O27" s="76"/>
      <c r="P27" s="76">
        <v>1915.8</v>
      </c>
      <c r="Q27" s="76">
        <v>5080000</v>
      </c>
      <c r="R27" s="76"/>
      <c r="S27" s="71"/>
      <c r="T27" s="75"/>
      <c r="U27" s="75"/>
      <c r="V27" s="75"/>
      <c r="W27" s="102" t="s">
        <v>114</v>
      </c>
      <c r="X27" s="9"/>
    </row>
    <row r="28" spans="1:24" ht="34.5" customHeight="1">
      <c r="A28" s="87">
        <v>15</v>
      </c>
      <c r="B28" s="89" t="s">
        <v>63</v>
      </c>
      <c r="C28" s="130">
        <v>150000</v>
      </c>
      <c r="D28" s="74"/>
      <c r="E28" s="71"/>
      <c r="F28" s="71"/>
      <c r="G28" s="71"/>
      <c r="H28" s="71"/>
      <c r="I28" s="71"/>
      <c r="J28" s="71"/>
      <c r="K28" s="71"/>
      <c r="L28" s="76"/>
      <c r="M28" s="76"/>
      <c r="N28" s="76"/>
      <c r="O28" s="76"/>
      <c r="P28" s="76"/>
      <c r="Q28" s="76"/>
      <c r="R28" s="76"/>
      <c r="S28" s="71"/>
      <c r="T28" s="71"/>
      <c r="U28" s="71"/>
      <c r="V28" s="75"/>
      <c r="W28" s="102" t="s">
        <v>111</v>
      </c>
      <c r="X28" s="9"/>
    </row>
    <row r="29" spans="1:24" ht="43.5" customHeight="1">
      <c r="A29" s="87">
        <v>16</v>
      </c>
      <c r="B29" s="89" t="s">
        <v>64</v>
      </c>
      <c r="C29" s="130">
        <f>M29+Q29+S29+U29+150000</f>
        <v>900000</v>
      </c>
      <c r="D29" s="74"/>
      <c r="E29" s="71"/>
      <c r="F29" s="71"/>
      <c r="G29" s="71"/>
      <c r="H29" s="71"/>
      <c r="I29" s="71"/>
      <c r="J29" s="71"/>
      <c r="K29" s="71"/>
      <c r="L29" s="76"/>
      <c r="M29" s="76"/>
      <c r="N29" s="76"/>
      <c r="O29" s="76"/>
      <c r="P29" s="76">
        <v>1238.2</v>
      </c>
      <c r="Q29" s="76">
        <v>750000</v>
      </c>
      <c r="R29" s="76"/>
      <c r="S29" s="71"/>
      <c r="T29" s="71"/>
      <c r="U29" s="71"/>
      <c r="V29" s="75"/>
      <c r="W29" s="102" t="s">
        <v>111</v>
      </c>
      <c r="X29" s="9"/>
    </row>
    <row r="30" spans="1:24" ht="43.5" customHeight="1">
      <c r="A30" s="87">
        <v>17</v>
      </c>
      <c r="B30" s="89" t="s">
        <v>137</v>
      </c>
      <c r="C30" s="130">
        <f>M30+Q30+S30+U30</f>
        <v>1093094</v>
      </c>
      <c r="D30" s="74"/>
      <c r="E30" s="71"/>
      <c r="F30" s="71"/>
      <c r="G30" s="71"/>
      <c r="H30" s="71"/>
      <c r="I30" s="71"/>
      <c r="J30" s="71"/>
      <c r="K30" s="71"/>
      <c r="L30" s="99">
        <v>1174.4000000000001</v>
      </c>
      <c r="M30" s="99">
        <v>1093094</v>
      </c>
      <c r="N30" s="76"/>
      <c r="O30" s="76"/>
      <c r="P30" s="76"/>
      <c r="Q30" s="76"/>
      <c r="R30" s="76"/>
      <c r="S30" s="71"/>
      <c r="T30" s="71"/>
      <c r="U30" s="71"/>
      <c r="V30" s="75"/>
      <c r="W30" s="102"/>
      <c r="X30" s="9"/>
    </row>
    <row r="31" spans="1:24" ht="43.5" customHeight="1">
      <c r="A31" s="87">
        <v>18</v>
      </c>
      <c r="B31" s="89" t="s">
        <v>138</v>
      </c>
      <c r="C31" s="130">
        <f>M31+Q31+S31+U31</f>
        <v>1507309</v>
      </c>
      <c r="D31" s="74"/>
      <c r="E31" s="71"/>
      <c r="F31" s="71"/>
      <c r="G31" s="71"/>
      <c r="H31" s="71"/>
      <c r="I31" s="71"/>
      <c r="J31" s="71"/>
      <c r="K31" s="71"/>
      <c r="L31" s="76"/>
      <c r="M31" s="76"/>
      <c r="N31" s="76"/>
      <c r="O31" s="76"/>
      <c r="P31" s="99"/>
      <c r="Q31" s="76"/>
      <c r="R31" s="76"/>
      <c r="S31" s="71"/>
      <c r="T31" s="96">
        <v>2046.65</v>
      </c>
      <c r="U31" s="76">
        <v>1507309</v>
      </c>
      <c r="V31" s="75"/>
      <c r="W31" s="102"/>
      <c r="X31" s="9"/>
    </row>
    <row r="32" spans="1:24" ht="36.75" customHeight="1">
      <c r="A32" s="87">
        <v>19</v>
      </c>
      <c r="B32" s="88" t="s">
        <v>65</v>
      </c>
      <c r="C32" s="130">
        <v>350000</v>
      </c>
      <c r="D32" s="74"/>
      <c r="E32" s="71"/>
      <c r="F32" s="71"/>
      <c r="G32" s="71"/>
      <c r="H32" s="71"/>
      <c r="I32" s="71"/>
      <c r="J32" s="71"/>
      <c r="K32" s="71"/>
      <c r="L32" s="76"/>
      <c r="M32" s="76"/>
      <c r="N32" s="76"/>
      <c r="O32" s="76"/>
      <c r="P32" s="76"/>
      <c r="Q32" s="76"/>
      <c r="R32" s="76"/>
      <c r="S32" s="71"/>
      <c r="T32" s="71"/>
      <c r="U32" s="71"/>
      <c r="V32" s="75"/>
      <c r="W32" s="102" t="s">
        <v>112</v>
      </c>
      <c r="X32" s="9"/>
    </row>
    <row r="33" spans="1:24" ht="39" customHeight="1">
      <c r="A33" s="87">
        <v>20</v>
      </c>
      <c r="B33" s="88" t="s">
        <v>66</v>
      </c>
      <c r="C33" s="130">
        <v>350000</v>
      </c>
      <c r="D33" s="74"/>
      <c r="E33" s="71"/>
      <c r="F33" s="71"/>
      <c r="G33" s="71"/>
      <c r="H33" s="71"/>
      <c r="I33" s="71"/>
      <c r="J33" s="71"/>
      <c r="K33" s="71"/>
      <c r="L33" s="76"/>
      <c r="M33" s="76"/>
      <c r="N33" s="76"/>
      <c r="O33" s="76"/>
      <c r="P33" s="76"/>
      <c r="Q33" s="76"/>
      <c r="R33" s="76"/>
      <c r="S33" s="71"/>
      <c r="T33" s="71"/>
      <c r="U33" s="71"/>
      <c r="V33" s="75"/>
      <c r="W33" s="102" t="s">
        <v>112</v>
      </c>
      <c r="X33" s="9"/>
    </row>
    <row r="34" spans="1:24" ht="47.25" customHeight="1">
      <c r="A34" s="87">
        <v>21</v>
      </c>
      <c r="B34" s="89" t="s">
        <v>67</v>
      </c>
      <c r="C34" s="130">
        <v>200000</v>
      </c>
      <c r="D34" s="74"/>
      <c r="E34" s="71"/>
      <c r="F34" s="71"/>
      <c r="G34" s="71"/>
      <c r="H34" s="71"/>
      <c r="I34" s="71"/>
      <c r="J34" s="71"/>
      <c r="K34" s="71"/>
      <c r="L34" s="76"/>
      <c r="M34" s="76"/>
      <c r="N34" s="76"/>
      <c r="O34" s="76"/>
      <c r="P34" s="76"/>
      <c r="Q34" s="76"/>
      <c r="R34" s="76"/>
      <c r="S34" s="71"/>
      <c r="T34" s="71"/>
      <c r="U34" s="71"/>
      <c r="V34" s="75"/>
      <c r="W34" s="102" t="s">
        <v>110</v>
      </c>
      <c r="X34" s="9"/>
    </row>
    <row r="35" spans="1:24" ht="47.25" customHeight="1">
      <c r="A35" s="87">
        <v>22</v>
      </c>
      <c r="B35" s="89" t="s">
        <v>125</v>
      </c>
      <c r="C35" s="130">
        <v>500000</v>
      </c>
      <c r="D35" s="74"/>
      <c r="E35" s="71"/>
      <c r="F35" s="71"/>
      <c r="G35" s="71"/>
      <c r="H35" s="71"/>
      <c r="I35" s="71"/>
      <c r="J35" s="71"/>
      <c r="K35" s="71"/>
      <c r="L35" s="76"/>
      <c r="M35" s="76"/>
      <c r="N35" s="76"/>
      <c r="O35" s="76"/>
      <c r="P35" s="76"/>
      <c r="Q35" s="76"/>
      <c r="R35" s="76"/>
      <c r="S35" s="71"/>
      <c r="T35" s="71"/>
      <c r="U35" s="71"/>
      <c r="V35" s="75"/>
      <c r="W35" s="102" t="s">
        <v>134</v>
      </c>
      <c r="X35" s="9"/>
    </row>
    <row r="36" spans="1:24" ht="47.25" customHeight="1">
      <c r="A36" s="87">
        <v>23</v>
      </c>
      <c r="B36" s="89" t="s">
        <v>70</v>
      </c>
      <c r="C36" s="130">
        <f>M36+Q36+S36+U36+300000</f>
        <v>5022600</v>
      </c>
      <c r="D36" s="74"/>
      <c r="E36" s="71"/>
      <c r="F36" s="71"/>
      <c r="G36" s="71"/>
      <c r="H36" s="71"/>
      <c r="I36" s="71"/>
      <c r="J36" s="71"/>
      <c r="K36" s="71"/>
      <c r="L36" s="122">
        <v>830</v>
      </c>
      <c r="M36" s="99">
        <v>2076000</v>
      </c>
      <c r="N36" s="99"/>
      <c r="O36" s="99"/>
      <c r="P36" s="99">
        <v>1203</v>
      </c>
      <c r="Q36" s="99">
        <f>P36*2200</f>
        <v>2646600</v>
      </c>
      <c r="R36" s="76"/>
      <c r="S36" s="71"/>
      <c r="T36" s="71"/>
      <c r="U36" s="71"/>
      <c r="V36" s="75"/>
      <c r="W36" s="102" t="s">
        <v>110</v>
      </c>
      <c r="X36" s="9"/>
    </row>
    <row r="37" spans="1:24" ht="52.5" customHeight="1">
      <c r="A37" s="87">
        <v>24</v>
      </c>
      <c r="B37" s="89" t="s">
        <v>68</v>
      </c>
      <c r="C37" s="130">
        <f>M37+Q37+S37+U37+300000</f>
        <v>5068800</v>
      </c>
      <c r="D37" s="74"/>
      <c r="E37" s="71"/>
      <c r="F37" s="71"/>
      <c r="G37" s="71"/>
      <c r="H37" s="71"/>
      <c r="I37" s="71"/>
      <c r="J37" s="71"/>
      <c r="K37" s="71"/>
      <c r="L37" s="122">
        <v>842</v>
      </c>
      <c r="M37" s="99">
        <v>2102400</v>
      </c>
      <c r="N37" s="99"/>
      <c r="O37" s="99"/>
      <c r="P37" s="99">
        <v>1212</v>
      </c>
      <c r="Q37" s="99">
        <f>P37*2200</f>
        <v>2666400</v>
      </c>
      <c r="R37" s="76"/>
      <c r="S37" s="71"/>
      <c r="T37" s="71"/>
      <c r="U37" s="71"/>
      <c r="V37" s="75"/>
      <c r="W37" s="102" t="s">
        <v>110</v>
      </c>
      <c r="X37" s="9"/>
    </row>
    <row r="38" spans="1:24" ht="52.5" customHeight="1">
      <c r="A38" s="87">
        <v>25</v>
      </c>
      <c r="B38" s="88" t="s">
        <v>69</v>
      </c>
      <c r="C38" s="130">
        <f>M38+Q38+S38+U38+500000</f>
        <v>5266400</v>
      </c>
      <c r="D38" s="74"/>
      <c r="E38" s="71"/>
      <c r="F38" s="71"/>
      <c r="G38" s="71"/>
      <c r="H38" s="71"/>
      <c r="I38" s="71"/>
      <c r="J38" s="71"/>
      <c r="K38" s="71"/>
      <c r="L38" s="122">
        <v>841</v>
      </c>
      <c r="M38" s="86">
        <v>2100000</v>
      </c>
      <c r="N38" s="86"/>
      <c r="O38" s="86"/>
      <c r="P38" s="86">
        <v>1212</v>
      </c>
      <c r="Q38" s="99">
        <f>P38*2200</f>
        <v>2666400</v>
      </c>
      <c r="R38" s="71"/>
      <c r="S38" s="71"/>
      <c r="T38" s="71"/>
      <c r="U38" s="71"/>
      <c r="V38" s="75"/>
      <c r="W38" s="102" t="s">
        <v>57</v>
      </c>
      <c r="X38" s="9"/>
    </row>
    <row r="39" spans="1:24" ht="52.5" customHeight="1">
      <c r="A39" s="87">
        <v>26</v>
      </c>
      <c r="B39" s="88" t="s">
        <v>165</v>
      </c>
      <c r="C39" s="130">
        <v>250000</v>
      </c>
      <c r="D39" s="74"/>
      <c r="E39" s="71"/>
      <c r="F39" s="71"/>
      <c r="G39" s="71"/>
      <c r="H39" s="71"/>
      <c r="I39" s="71"/>
      <c r="J39" s="71"/>
      <c r="K39" s="71"/>
      <c r="L39" s="122"/>
      <c r="M39" s="86"/>
      <c r="N39" s="86"/>
      <c r="O39" s="86"/>
      <c r="P39" s="86"/>
      <c r="Q39" s="99"/>
      <c r="R39" s="71"/>
      <c r="S39" s="71"/>
      <c r="T39" s="71"/>
      <c r="U39" s="71"/>
      <c r="V39" s="75"/>
      <c r="W39" s="102" t="s">
        <v>110</v>
      </c>
      <c r="X39" s="9"/>
    </row>
    <row r="40" spans="1:24" ht="52.5" customHeight="1">
      <c r="A40" s="87">
        <v>27</v>
      </c>
      <c r="B40" s="88" t="s">
        <v>139</v>
      </c>
      <c r="C40" s="130">
        <f>M40+Q40+S40+U40+350000</f>
        <v>2693163</v>
      </c>
      <c r="D40" s="74"/>
      <c r="E40" s="71"/>
      <c r="F40" s="71"/>
      <c r="G40" s="71"/>
      <c r="H40" s="71"/>
      <c r="I40" s="71"/>
      <c r="J40" s="71"/>
      <c r="K40" s="71"/>
      <c r="L40" s="122">
        <v>283.91000000000003</v>
      </c>
      <c r="M40" s="86">
        <f>L40*3500</f>
        <v>993685.00000000012</v>
      </c>
      <c r="N40" s="86"/>
      <c r="O40" s="86"/>
      <c r="P40" s="86">
        <v>346.02</v>
      </c>
      <c r="Q40" s="99">
        <f>P40*3900</f>
        <v>1349478</v>
      </c>
      <c r="R40" s="71"/>
      <c r="S40" s="71"/>
      <c r="T40" s="71"/>
      <c r="U40" s="71"/>
      <c r="V40" s="75"/>
      <c r="W40" s="102" t="s">
        <v>140</v>
      </c>
      <c r="X40" s="9"/>
    </row>
    <row r="41" spans="1:24" ht="52.5" customHeight="1">
      <c r="A41" s="87">
        <v>28</v>
      </c>
      <c r="B41" s="88" t="s">
        <v>99</v>
      </c>
      <c r="C41" s="130">
        <f>M41+Q41+S41+U41+350000</f>
        <v>3470000</v>
      </c>
      <c r="D41" s="74"/>
      <c r="E41" s="71"/>
      <c r="F41" s="71"/>
      <c r="G41" s="71"/>
      <c r="H41" s="71"/>
      <c r="I41" s="71"/>
      <c r="J41" s="71"/>
      <c r="K41" s="71"/>
      <c r="L41" s="35">
        <v>418.5</v>
      </c>
      <c r="M41" s="71">
        <v>1250000</v>
      </c>
      <c r="N41" s="71"/>
      <c r="O41" s="71"/>
      <c r="P41" s="71">
        <v>541.36</v>
      </c>
      <c r="Q41" s="76">
        <v>1870000</v>
      </c>
      <c r="R41" s="71"/>
      <c r="S41" s="71"/>
      <c r="T41" s="71"/>
      <c r="U41" s="71"/>
      <c r="V41" s="75"/>
      <c r="W41" s="102" t="s">
        <v>113</v>
      </c>
      <c r="X41" s="9"/>
    </row>
    <row r="42" spans="1:24" ht="52.5" customHeight="1">
      <c r="A42" s="87">
        <v>29</v>
      </c>
      <c r="B42" s="88" t="s">
        <v>71</v>
      </c>
      <c r="C42" s="130">
        <f>M42+Q42+S42+U42+450000</f>
        <v>2370000</v>
      </c>
      <c r="D42" s="74"/>
      <c r="E42" s="71"/>
      <c r="F42" s="71"/>
      <c r="G42" s="71"/>
      <c r="H42" s="71"/>
      <c r="I42" s="71"/>
      <c r="J42" s="71"/>
      <c r="K42" s="71"/>
      <c r="L42" s="35"/>
      <c r="M42" s="71"/>
      <c r="N42" s="71"/>
      <c r="O42" s="71"/>
      <c r="P42" s="71">
        <v>626.54</v>
      </c>
      <c r="Q42" s="76">
        <v>1920000</v>
      </c>
      <c r="R42" s="71"/>
      <c r="S42" s="71"/>
      <c r="T42" s="71"/>
      <c r="U42" s="71"/>
      <c r="V42" s="75"/>
      <c r="W42" s="102" t="s">
        <v>116</v>
      </c>
      <c r="X42" s="9"/>
    </row>
    <row r="43" spans="1:24" ht="60" customHeight="1">
      <c r="A43" s="87">
        <v>30</v>
      </c>
      <c r="B43" s="88" t="s">
        <v>72</v>
      </c>
      <c r="C43" s="130">
        <f>M43+Q43+S43+U43+450000</f>
        <v>3160000</v>
      </c>
      <c r="D43" s="74"/>
      <c r="E43" s="71"/>
      <c r="F43" s="71"/>
      <c r="G43" s="71"/>
      <c r="H43" s="71"/>
      <c r="I43" s="71"/>
      <c r="J43" s="71"/>
      <c r="K43" s="71"/>
      <c r="L43" s="35">
        <v>279.58999999999997</v>
      </c>
      <c r="M43" s="71">
        <v>1400000</v>
      </c>
      <c r="N43" s="71"/>
      <c r="O43" s="71"/>
      <c r="P43" s="71">
        <v>392.74</v>
      </c>
      <c r="Q43" s="76">
        <v>1310000</v>
      </c>
      <c r="R43" s="71"/>
      <c r="S43" s="71"/>
      <c r="T43" s="71"/>
      <c r="U43" s="71"/>
      <c r="V43" s="75"/>
      <c r="W43" s="102" t="s">
        <v>116</v>
      </c>
      <c r="X43" s="9"/>
    </row>
    <row r="44" spans="1:24" ht="43.5" customHeight="1">
      <c r="A44" s="87">
        <v>31</v>
      </c>
      <c r="B44" s="89" t="s">
        <v>73</v>
      </c>
      <c r="C44" s="130">
        <f>M44+Q44+S44+U44+300000</f>
        <v>950000</v>
      </c>
      <c r="D44" s="74"/>
      <c r="E44" s="71"/>
      <c r="F44" s="71"/>
      <c r="G44" s="71"/>
      <c r="H44" s="71"/>
      <c r="I44" s="71"/>
      <c r="J44" s="71"/>
      <c r="K44" s="71"/>
      <c r="L44" s="35"/>
      <c r="M44" s="71"/>
      <c r="N44" s="71"/>
      <c r="O44" s="71"/>
      <c r="P44" s="71">
        <v>3155.42</v>
      </c>
      <c r="Q44" s="76">
        <v>650000</v>
      </c>
      <c r="R44" s="71"/>
      <c r="S44" s="71"/>
      <c r="T44" s="71"/>
      <c r="U44" s="71"/>
      <c r="V44" s="75"/>
      <c r="W44" s="102" t="s">
        <v>56</v>
      </c>
      <c r="X44" s="9"/>
    </row>
    <row r="45" spans="1:24" ht="52.5" customHeight="1">
      <c r="A45" s="87">
        <v>32</v>
      </c>
      <c r="B45" s="88" t="s">
        <v>74</v>
      </c>
      <c r="C45" s="130">
        <f>M45+Q45+S45+U45+450000</f>
        <v>3200000</v>
      </c>
      <c r="D45" s="74"/>
      <c r="E45" s="71"/>
      <c r="F45" s="71"/>
      <c r="G45" s="71"/>
      <c r="H45" s="71"/>
      <c r="I45" s="71"/>
      <c r="J45" s="71"/>
      <c r="K45" s="71"/>
      <c r="L45" s="35">
        <v>446.85</v>
      </c>
      <c r="M45" s="71">
        <v>1400000</v>
      </c>
      <c r="N45" s="71"/>
      <c r="O45" s="71"/>
      <c r="P45" s="71">
        <v>500</v>
      </c>
      <c r="Q45" s="76">
        <v>1350000</v>
      </c>
      <c r="R45" s="71"/>
      <c r="S45" s="71"/>
      <c r="T45" s="71"/>
      <c r="U45" s="71"/>
      <c r="V45" s="75"/>
      <c r="W45" s="102" t="s">
        <v>117</v>
      </c>
      <c r="X45" s="9"/>
    </row>
    <row r="46" spans="1:24" ht="46.5" customHeight="1">
      <c r="A46" s="87">
        <v>33</v>
      </c>
      <c r="B46" s="106" t="s">
        <v>144</v>
      </c>
      <c r="C46" s="130">
        <v>250000</v>
      </c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1" t="s">
        <v>56</v>
      </c>
      <c r="X46" s="9"/>
    </row>
    <row r="47" spans="1:24" ht="54" customHeight="1">
      <c r="A47" s="87">
        <v>34</v>
      </c>
      <c r="B47" s="88" t="s">
        <v>128</v>
      </c>
      <c r="C47" s="131">
        <f>500000+M47+Q47</f>
        <v>2803600</v>
      </c>
      <c r="D47" s="74"/>
      <c r="E47" s="71"/>
      <c r="F47" s="71"/>
      <c r="G47" s="71"/>
      <c r="H47" s="71"/>
      <c r="I47" s="71"/>
      <c r="J47" s="71"/>
      <c r="K47" s="71"/>
      <c r="L47" s="35">
        <v>367.17</v>
      </c>
      <c r="M47" s="35">
        <v>1150000</v>
      </c>
      <c r="N47" s="35"/>
      <c r="O47" s="35"/>
      <c r="P47" s="35">
        <v>427.25</v>
      </c>
      <c r="Q47" s="76">
        <v>1153600</v>
      </c>
      <c r="R47" s="71"/>
      <c r="S47" s="71"/>
      <c r="T47" s="71"/>
      <c r="U47" s="71"/>
      <c r="V47" s="75"/>
      <c r="W47" s="102" t="s">
        <v>118</v>
      </c>
      <c r="X47" s="9"/>
    </row>
    <row r="48" spans="1:24" ht="59.25" customHeight="1">
      <c r="A48" s="87">
        <v>35</v>
      </c>
      <c r="B48" s="89" t="s">
        <v>75</v>
      </c>
      <c r="C48" s="130">
        <f>M48+Q48+S48+U4+250000</f>
        <v>850000</v>
      </c>
      <c r="D48" s="74"/>
      <c r="E48" s="71"/>
      <c r="F48" s="71"/>
      <c r="G48" s="71"/>
      <c r="H48" s="71"/>
      <c r="I48" s="71"/>
      <c r="J48" s="71"/>
      <c r="K48" s="71"/>
      <c r="L48" s="35"/>
      <c r="M48" s="71"/>
      <c r="N48" s="71"/>
      <c r="O48" s="71"/>
      <c r="P48" s="71">
        <v>1122.8800000000001</v>
      </c>
      <c r="Q48" s="76">
        <v>600000</v>
      </c>
      <c r="R48" s="71"/>
      <c r="S48" s="71"/>
      <c r="T48" s="71"/>
      <c r="U48" s="71"/>
      <c r="V48" s="75"/>
      <c r="W48" s="102" t="s">
        <v>56</v>
      </c>
      <c r="X48" s="9"/>
    </row>
    <row r="49" spans="1:24" ht="59.25" customHeight="1">
      <c r="A49" s="87">
        <v>36</v>
      </c>
      <c r="B49" s="150" t="s">
        <v>145</v>
      </c>
      <c r="C49" s="130">
        <v>250000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 t="s">
        <v>56</v>
      </c>
      <c r="X49" s="9"/>
    </row>
    <row r="50" spans="1:24" ht="59.25" customHeight="1">
      <c r="A50" s="87">
        <v>37</v>
      </c>
      <c r="B50" s="149" t="s">
        <v>76</v>
      </c>
      <c r="C50" s="130">
        <f>M50+Q50+S50+U50+250000</f>
        <v>960000</v>
      </c>
      <c r="D50" s="74"/>
      <c r="E50" s="71"/>
      <c r="F50" s="71"/>
      <c r="G50" s="71"/>
      <c r="H50" s="71"/>
      <c r="I50" s="71"/>
      <c r="J50" s="71"/>
      <c r="K50" s="71"/>
      <c r="L50" s="35"/>
      <c r="M50" s="71"/>
      <c r="N50" s="71"/>
      <c r="O50" s="71"/>
      <c r="P50" s="71">
        <v>1760.92</v>
      </c>
      <c r="Q50" s="76">
        <v>710000</v>
      </c>
      <c r="R50" s="71"/>
      <c r="S50" s="71"/>
      <c r="T50" s="71"/>
      <c r="U50" s="71"/>
      <c r="V50" s="75"/>
      <c r="W50" s="102" t="s">
        <v>56</v>
      </c>
      <c r="X50" s="9"/>
    </row>
    <row r="51" spans="1:24" ht="59.25" customHeight="1">
      <c r="A51" s="87">
        <v>38</v>
      </c>
      <c r="B51" s="149" t="s">
        <v>161</v>
      </c>
      <c r="C51" s="130">
        <f>Q51+200000</f>
        <v>6129600</v>
      </c>
      <c r="D51" s="74"/>
      <c r="E51" s="71"/>
      <c r="F51" s="71"/>
      <c r="G51" s="71"/>
      <c r="H51" s="71"/>
      <c r="I51" s="71"/>
      <c r="J51" s="71"/>
      <c r="K51" s="71"/>
      <c r="L51" s="35"/>
      <c r="M51" s="71"/>
      <c r="N51" s="71"/>
      <c r="O51" s="71"/>
      <c r="P51" s="86">
        <v>1853</v>
      </c>
      <c r="Q51" s="99">
        <f>P51*3200</f>
        <v>5929600</v>
      </c>
      <c r="R51" s="71"/>
      <c r="S51" s="71"/>
      <c r="T51" s="71"/>
      <c r="U51" s="71"/>
      <c r="V51" s="75"/>
      <c r="W51" s="102" t="s">
        <v>114</v>
      </c>
      <c r="X51" s="9"/>
    </row>
    <row r="52" spans="1:24" ht="59.25" customHeight="1">
      <c r="A52" s="87">
        <v>39</v>
      </c>
      <c r="B52" s="149" t="s">
        <v>77</v>
      </c>
      <c r="C52" s="130">
        <f>M52+Q52+S52+U52+250000</f>
        <v>250000</v>
      </c>
      <c r="D52" s="74"/>
      <c r="E52" s="71"/>
      <c r="F52" s="71"/>
      <c r="G52" s="71"/>
      <c r="H52" s="71"/>
      <c r="I52" s="71"/>
      <c r="J52" s="71"/>
      <c r="K52" s="71"/>
      <c r="L52" s="35"/>
      <c r="M52" s="71"/>
      <c r="N52" s="71"/>
      <c r="O52" s="71"/>
      <c r="P52" s="71"/>
      <c r="Q52" s="76"/>
      <c r="R52" s="71"/>
      <c r="S52" s="71"/>
      <c r="T52" s="71"/>
      <c r="U52" s="71"/>
      <c r="V52" s="75"/>
      <c r="W52" s="102" t="s">
        <v>56</v>
      </c>
      <c r="X52" s="9"/>
    </row>
    <row r="53" spans="1:24" ht="59.25" customHeight="1">
      <c r="A53" s="87">
        <v>40</v>
      </c>
      <c r="B53" s="139" t="s">
        <v>179</v>
      </c>
      <c r="C53" s="143">
        <f>Q53+400000</f>
        <v>1890000</v>
      </c>
      <c r="D53" s="107"/>
      <c r="E53" s="107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44">
        <v>463.3</v>
      </c>
      <c r="Q53" s="145">
        <v>1490000</v>
      </c>
      <c r="R53" s="100"/>
      <c r="S53" s="100"/>
      <c r="T53" s="100"/>
      <c r="U53" s="100"/>
      <c r="V53" s="100"/>
      <c r="W53" s="146" t="s">
        <v>193</v>
      </c>
      <c r="X53" s="9"/>
    </row>
    <row r="54" spans="1:24" ht="59.25" customHeight="1">
      <c r="A54" s="87">
        <v>41</v>
      </c>
      <c r="B54" s="139" t="s">
        <v>180</v>
      </c>
      <c r="C54" s="143">
        <f>Q54+300000</f>
        <v>1700000</v>
      </c>
      <c r="D54" s="107"/>
      <c r="E54" s="107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44">
        <v>473.05</v>
      </c>
      <c r="Q54" s="145">
        <v>1400000</v>
      </c>
      <c r="R54" s="100"/>
      <c r="S54" s="100"/>
      <c r="T54" s="100"/>
      <c r="U54" s="100"/>
      <c r="V54" s="100"/>
      <c r="W54" s="146" t="s">
        <v>112</v>
      </c>
      <c r="X54" s="9"/>
    </row>
    <row r="55" spans="1:24" ht="59.25" customHeight="1">
      <c r="A55" s="87">
        <v>42</v>
      </c>
      <c r="B55" s="139" t="s">
        <v>181</v>
      </c>
      <c r="C55" s="143">
        <f>M55+Q55+150000</f>
        <v>5150000</v>
      </c>
      <c r="D55" s="107"/>
      <c r="E55" s="107"/>
      <c r="F55" s="100"/>
      <c r="G55" s="100"/>
      <c r="H55" s="100"/>
      <c r="I55" s="100"/>
      <c r="J55" s="100"/>
      <c r="K55" s="100"/>
      <c r="L55" s="136">
        <v>1499.31</v>
      </c>
      <c r="M55" s="137">
        <v>2250000</v>
      </c>
      <c r="N55" s="123"/>
      <c r="O55" s="123"/>
      <c r="P55" s="147">
        <v>2819.72</v>
      </c>
      <c r="Q55" s="148">
        <v>2750000</v>
      </c>
      <c r="R55" s="100"/>
      <c r="S55" s="100"/>
      <c r="T55" s="100"/>
      <c r="U55" s="100"/>
      <c r="V55" s="100"/>
      <c r="W55" s="146" t="s">
        <v>194</v>
      </c>
      <c r="X55" s="9"/>
    </row>
    <row r="56" spans="1:24" ht="59.25" customHeight="1">
      <c r="A56" s="87">
        <v>43</v>
      </c>
      <c r="B56" s="139" t="s">
        <v>183</v>
      </c>
      <c r="C56" s="143">
        <v>500000</v>
      </c>
      <c r="D56" s="107"/>
      <c r="E56" s="107"/>
      <c r="F56" s="100"/>
      <c r="G56" s="100"/>
      <c r="H56" s="100"/>
      <c r="I56" s="100"/>
      <c r="J56" s="100"/>
      <c r="K56" s="100"/>
      <c r="L56" s="123"/>
      <c r="M56" s="123"/>
      <c r="N56" s="123"/>
      <c r="O56" s="123"/>
      <c r="P56" s="147"/>
      <c r="Q56" s="148"/>
      <c r="R56" s="100"/>
      <c r="S56" s="100"/>
      <c r="T56" s="100"/>
      <c r="U56" s="100"/>
      <c r="V56" s="100"/>
      <c r="W56" s="142" t="s">
        <v>195</v>
      </c>
      <c r="X56" s="9"/>
    </row>
    <row r="57" spans="1:24" ht="59.25" customHeight="1">
      <c r="A57" s="87">
        <v>44</v>
      </c>
      <c r="B57" s="149" t="s">
        <v>184</v>
      </c>
      <c r="C57" s="143">
        <f>Q57+150000</f>
        <v>800000</v>
      </c>
      <c r="D57" s="107"/>
      <c r="E57" s="107"/>
      <c r="F57" s="100"/>
      <c r="G57" s="100"/>
      <c r="H57" s="100"/>
      <c r="I57" s="100"/>
      <c r="J57" s="100"/>
      <c r="K57" s="100"/>
      <c r="L57" s="123"/>
      <c r="M57" s="123"/>
      <c r="N57" s="123"/>
      <c r="O57" s="123"/>
      <c r="P57" s="147">
        <v>524.65</v>
      </c>
      <c r="Q57" s="148">
        <v>650000</v>
      </c>
      <c r="R57" s="100"/>
      <c r="S57" s="100"/>
      <c r="T57" s="100"/>
      <c r="U57" s="100"/>
      <c r="V57" s="100"/>
      <c r="W57" s="142" t="s">
        <v>196</v>
      </c>
      <c r="X57" s="9"/>
    </row>
    <row r="58" spans="1:24" ht="59.25" customHeight="1">
      <c r="A58" s="87">
        <v>45</v>
      </c>
      <c r="B58" s="139" t="s">
        <v>185</v>
      </c>
      <c r="C58" s="140">
        <f>M58+Q58</f>
        <v>2500000</v>
      </c>
      <c r="D58" s="104"/>
      <c r="E58" s="35"/>
      <c r="F58" s="35"/>
      <c r="G58" s="35"/>
      <c r="H58" s="35"/>
      <c r="I58" s="35"/>
      <c r="J58" s="35"/>
      <c r="K58" s="35"/>
      <c r="L58" s="122">
        <v>376.16</v>
      </c>
      <c r="M58" s="122">
        <v>1200000</v>
      </c>
      <c r="N58" s="122"/>
      <c r="O58" s="122"/>
      <c r="P58" s="122">
        <v>399.57</v>
      </c>
      <c r="Q58" s="141">
        <v>1300000</v>
      </c>
      <c r="R58" s="35"/>
      <c r="S58" s="35"/>
      <c r="T58" s="35"/>
      <c r="U58" s="35"/>
      <c r="V58" s="105"/>
      <c r="W58" s="142"/>
      <c r="X58" s="9"/>
    </row>
    <row r="59" spans="1:24" ht="59.25" customHeight="1">
      <c r="A59" s="87">
        <v>46</v>
      </c>
      <c r="B59" s="139" t="s">
        <v>186</v>
      </c>
      <c r="C59" s="143">
        <f>M59+Q59+400000</f>
        <v>3500000</v>
      </c>
      <c r="D59" s="104"/>
      <c r="E59" s="35"/>
      <c r="F59" s="35"/>
      <c r="G59" s="35"/>
      <c r="H59" s="35"/>
      <c r="I59" s="35"/>
      <c r="J59" s="35"/>
      <c r="K59" s="35"/>
      <c r="L59" s="122">
        <v>450.63</v>
      </c>
      <c r="M59" s="122">
        <v>1400000</v>
      </c>
      <c r="N59" s="122"/>
      <c r="O59" s="122"/>
      <c r="P59" s="122">
        <v>533.34</v>
      </c>
      <c r="Q59" s="141">
        <v>1700000</v>
      </c>
      <c r="R59" s="35"/>
      <c r="S59" s="35"/>
      <c r="T59" s="35"/>
      <c r="U59" s="35"/>
      <c r="V59" s="105"/>
      <c r="W59" s="142" t="s">
        <v>197</v>
      </c>
      <c r="X59" s="9"/>
    </row>
    <row r="60" spans="1:24" ht="51" customHeight="1">
      <c r="A60" s="87">
        <v>47</v>
      </c>
      <c r="B60" s="149" t="s">
        <v>78</v>
      </c>
      <c r="C60" s="130">
        <f>M60+Q60+S60+U60+250000</f>
        <v>4045300</v>
      </c>
      <c r="D60" s="74"/>
      <c r="E60" s="71"/>
      <c r="F60" s="71"/>
      <c r="G60" s="71"/>
      <c r="H60" s="71"/>
      <c r="I60" s="71"/>
      <c r="J60" s="71"/>
      <c r="K60" s="71"/>
      <c r="L60" s="122">
        <v>887</v>
      </c>
      <c r="M60" s="99">
        <v>2195300</v>
      </c>
      <c r="N60" s="86"/>
      <c r="O60" s="86"/>
      <c r="P60" s="122">
        <v>1530</v>
      </c>
      <c r="Q60" s="99">
        <v>1600000</v>
      </c>
      <c r="R60" s="71"/>
      <c r="S60" s="71"/>
      <c r="T60" s="71"/>
      <c r="U60" s="71"/>
      <c r="V60" s="75"/>
      <c r="W60" s="151" t="s">
        <v>162</v>
      </c>
      <c r="X60" s="9"/>
    </row>
    <row r="61" spans="1:24" ht="58.5" customHeight="1">
      <c r="A61" s="87">
        <v>48</v>
      </c>
      <c r="B61" s="139" t="s">
        <v>105</v>
      </c>
      <c r="C61" s="130">
        <f>M61+Q61+S61+U61+500000</f>
        <v>7900000</v>
      </c>
      <c r="D61" s="74"/>
      <c r="E61" s="71"/>
      <c r="F61" s="71"/>
      <c r="G61" s="71"/>
      <c r="H61" s="71"/>
      <c r="I61" s="71"/>
      <c r="J61" s="71"/>
      <c r="K61" s="71"/>
      <c r="L61" s="35">
        <v>1042.75</v>
      </c>
      <c r="M61" s="76">
        <v>2900000</v>
      </c>
      <c r="N61" s="71"/>
      <c r="O61" s="71"/>
      <c r="P61" s="35">
        <v>1684.68</v>
      </c>
      <c r="Q61" s="76">
        <v>4500000</v>
      </c>
      <c r="R61" s="71"/>
      <c r="S61" s="71"/>
      <c r="T61" s="71"/>
      <c r="U61" s="71"/>
      <c r="V61" s="75"/>
      <c r="W61" s="151" t="s">
        <v>118</v>
      </c>
      <c r="X61" s="9"/>
    </row>
    <row r="62" spans="1:24" ht="58.5" customHeight="1">
      <c r="A62" s="87">
        <v>49</v>
      </c>
      <c r="B62" s="139" t="s">
        <v>106</v>
      </c>
      <c r="C62" s="130">
        <f>M62+Q62+S62+U62+500000</f>
        <v>7900000</v>
      </c>
      <c r="D62" s="74"/>
      <c r="E62" s="71"/>
      <c r="F62" s="71"/>
      <c r="G62" s="71"/>
      <c r="H62" s="71"/>
      <c r="I62" s="71"/>
      <c r="J62" s="71"/>
      <c r="K62" s="71"/>
      <c r="L62" s="35">
        <v>1048.69</v>
      </c>
      <c r="M62" s="76">
        <v>2900000</v>
      </c>
      <c r="N62" s="71"/>
      <c r="O62" s="71"/>
      <c r="P62" s="35">
        <v>1684.68</v>
      </c>
      <c r="Q62" s="76">
        <v>4500000</v>
      </c>
      <c r="R62" s="71"/>
      <c r="S62" s="71"/>
      <c r="T62" s="71"/>
      <c r="U62" s="71"/>
      <c r="V62" s="75"/>
      <c r="W62" s="151" t="s">
        <v>118</v>
      </c>
      <c r="X62" s="9"/>
    </row>
    <row r="63" spans="1:24" ht="59.25" customHeight="1">
      <c r="A63" s="87">
        <v>50</v>
      </c>
      <c r="B63" s="139" t="s">
        <v>79</v>
      </c>
      <c r="C63" s="130">
        <f>M63+Q63+S63+U63+350000</f>
        <v>350000</v>
      </c>
      <c r="D63" s="74"/>
      <c r="E63" s="71"/>
      <c r="F63" s="71"/>
      <c r="G63" s="71"/>
      <c r="H63" s="71"/>
      <c r="I63" s="71"/>
      <c r="J63" s="71"/>
      <c r="K63" s="71"/>
      <c r="L63" s="35"/>
      <c r="M63" s="71"/>
      <c r="N63" s="71"/>
      <c r="O63" s="71"/>
      <c r="P63" s="35"/>
      <c r="Q63" s="76"/>
      <c r="R63" s="71"/>
      <c r="S63" s="71"/>
      <c r="T63" s="71"/>
      <c r="U63" s="71"/>
      <c r="V63" s="75"/>
      <c r="W63" s="151" t="s">
        <v>118</v>
      </c>
      <c r="X63" s="9"/>
    </row>
    <row r="64" spans="1:24" ht="59.25" customHeight="1">
      <c r="A64" s="87">
        <v>51</v>
      </c>
      <c r="B64" s="139" t="s">
        <v>187</v>
      </c>
      <c r="C64" s="140">
        <f>M64+Q64+150000</f>
        <v>5350000</v>
      </c>
      <c r="D64" s="104"/>
      <c r="E64" s="35"/>
      <c r="F64" s="35"/>
      <c r="G64" s="35"/>
      <c r="H64" s="35"/>
      <c r="I64" s="35"/>
      <c r="J64" s="35"/>
      <c r="K64" s="35"/>
      <c r="L64" s="122">
        <v>1728.54</v>
      </c>
      <c r="M64" s="122">
        <v>2600000</v>
      </c>
      <c r="N64" s="122"/>
      <c r="O64" s="122"/>
      <c r="P64" s="122">
        <v>2354.1</v>
      </c>
      <c r="Q64" s="141">
        <v>2600000</v>
      </c>
      <c r="R64" s="35"/>
      <c r="S64" s="35"/>
      <c r="T64" s="35"/>
      <c r="U64" s="35"/>
      <c r="V64" s="105"/>
      <c r="W64" s="142" t="s">
        <v>114</v>
      </c>
      <c r="X64" s="9"/>
    </row>
    <row r="65" spans="1:24" ht="59.25" customHeight="1">
      <c r="A65" s="87">
        <v>52</v>
      </c>
      <c r="B65" s="139" t="s">
        <v>188</v>
      </c>
      <c r="C65" s="140">
        <f>M65+Q65+150000</f>
        <v>1900000</v>
      </c>
      <c r="D65" s="104"/>
      <c r="E65" s="35"/>
      <c r="F65" s="35"/>
      <c r="G65" s="35"/>
      <c r="H65" s="35"/>
      <c r="I65" s="35"/>
      <c r="J65" s="35"/>
      <c r="K65" s="35"/>
      <c r="L65" s="122">
        <v>469.8</v>
      </c>
      <c r="M65" s="122">
        <v>750000</v>
      </c>
      <c r="N65" s="122"/>
      <c r="O65" s="122"/>
      <c r="P65" s="122">
        <v>838.36</v>
      </c>
      <c r="Q65" s="141">
        <v>1000000</v>
      </c>
      <c r="R65" s="35"/>
      <c r="S65" s="35"/>
      <c r="T65" s="35"/>
      <c r="U65" s="35"/>
      <c r="V65" s="105"/>
      <c r="W65" s="142" t="s">
        <v>194</v>
      </c>
      <c r="X65" s="9"/>
    </row>
    <row r="66" spans="1:24" ht="59.25" customHeight="1">
      <c r="A66" s="87">
        <v>53</v>
      </c>
      <c r="B66" s="150" t="s">
        <v>146</v>
      </c>
      <c r="C66" s="131">
        <v>500000</v>
      </c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2" t="s">
        <v>169</v>
      </c>
      <c r="X66" s="9"/>
    </row>
    <row r="67" spans="1:24" ht="59.25" customHeight="1">
      <c r="A67" s="87">
        <v>54</v>
      </c>
      <c r="B67" s="149" t="s">
        <v>80</v>
      </c>
      <c r="C67" s="130">
        <f>M67+Q67+S67+U67+250000</f>
        <v>1450000</v>
      </c>
      <c r="D67" s="74"/>
      <c r="E67" s="71"/>
      <c r="F67" s="71"/>
      <c r="G67" s="71"/>
      <c r="H67" s="71"/>
      <c r="I67" s="71"/>
      <c r="J67" s="71"/>
      <c r="K67" s="71"/>
      <c r="L67" s="35"/>
      <c r="M67" s="71"/>
      <c r="N67" s="71"/>
      <c r="O67" s="71"/>
      <c r="P67" s="35">
        <v>1918.88</v>
      </c>
      <c r="Q67" s="76">
        <v>1200000</v>
      </c>
      <c r="R67" s="71"/>
      <c r="S67" s="71"/>
      <c r="T67" s="71"/>
      <c r="U67" s="71"/>
      <c r="V67" s="75"/>
      <c r="W67" s="102" t="s">
        <v>56</v>
      </c>
      <c r="X67" s="9"/>
    </row>
    <row r="68" spans="1:24" ht="59.25" customHeight="1">
      <c r="A68" s="87">
        <v>55</v>
      </c>
      <c r="B68" s="149" t="s">
        <v>81</v>
      </c>
      <c r="C68" s="130">
        <f>M68+Q68+S68+U68+250000</f>
        <v>1200000</v>
      </c>
      <c r="D68" s="74"/>
      <c r="E68" s="71"/>
      <c r="F68" s="71"/>
      <c r="G68" s="71"/>
      <c r="H68" s="71"/>
      <c r="I68" s="71"/>
      <c r="J68" s="71"/>
      <c r="K68" s="71"/>
      <c r="L68" s="35"/>
      <c r="M68" s="71"/>
      <c r="N68" s="71"/>
      <c r="O68" s="71"/>
      <c r="P68" s="35">
        <v>2107.96</v>
      </c>
      <c r="Q68" s="76">
        <v>950000</v>
      </c>
      <c r="R68" s="71"/>
      <c r="S68" s="71"/>
      <c r="T68" s="71"/>
      <c r="U68" s="71"/>
      <c r="V68" s="75"/>
      <c r="W68" s="102" t="s">
        <v>56</v>
      </c>
      <c r="X68" s="9"/>
    </row>
    <row r="69" spans="1:24" ht="59.25" customHeight="1">
      <c r="A69" s="87">
        <v>56</v>
      </c>
      <c r="B69" s="150" t="s">
        <v>167</v>
      </c>
      <c r="C69" s="130">
        <v>350000</v>
      </c>
      <c r="D69" s="74"/>
      <c r="E69" s="71"/>
      <c r="F69" s="71"/>
      <c r="G69" s="71"/>
      <c r="H69" s="71"/>
      <c r="I69" s="71"/>
      <c r="J69" s="71"/>
      <c r="K69" s="71"/>
      <c r="L69" s="35"/>
      <c r="M69" s="71"/>
      <c r="N69" s="71"/>
      <c r="O69" s="71"/>
      <c r="P69" s="71"/>
      <c r="Q69" s="76"/>
      <c r="R69" s="71"/>
      <c r="S69" s="71"/>
      <c r="T69" s="71"/>
      <c r="U69" s="71"/>
      <c r="V69" s="75"/>
      <c r="W69" s="102" t="s">
        <v>56</v>
      </c>
      <c r="X69" s="9"/>
    </row>
    <row r="70" spans="1:24" ht="59.25" customHeight="1">
      <c r="A70" s="87">
        <v>57</v>
      </c>
      <c r="B70" s="150" t="s">
        <v>147</v>
      </c>
      <c r="C70" s="130">
        <v>350000</v>
      </c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1" t="s">
        <v>170</v>
      </c>
      <c r="X70" s="9"/>
    </row>
    <row r="71" spans="1:24" ht="59.25" customHeight="1">
      <c r="A71" s="87">
        <v>58</v>
      </c>
      <c r="B71" s="150" t="s">
        <v>148</v>
      </c>
      <c r="C71" s="130">
        <v>350000</v>
      </c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1" t="s">
        <v>171</v>
      </c>
      <c r="X71" s="9"/>
    </row>
    <row r="72" spans="1:24" ht="59.25" customHeight="1">
      <c r="A72" s="87">
        <v>59</v>
      </c>
      <c r="B72" s="150" t="s">
        <v>149</v>
      </c>
      <c r="C72" s="130">
        <v>350000</v>
      </c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1" t="s">
        <v>171</v>
      </c>
      <c r="X72" s="9"/>
    </row>
    <row r="73" spans="1:24" ht="51" customHeight="1">
      <c r="A73" s="87">
        <v>60</v>
      </c>
      <c r="B73" s="149" t="s">
        <v>82</v>
      </c>
      <c r="C73" s="130">
        <f>M73+Q73+S73+U73+200000</f>
        <v>5800000</v>
      </c>
      <c r="D73" s="74"/>
      <c r="E73" s="71"/>
      <c r="F73" s="71"/>
      <c r="G73" s="71"/>
      <c r="H73" s="71"/>
      <c r="I73" s="71"/>
      <c r="J73" s="71"/>
      <c r="K73" s="71"/>
      <c r="L73" s="35">
        <v>1184.76</v>
      </c>
      <c r="M73" s="71">
        <v>2700000</v>
      </c>
      <c r="N73" s="71"/>
      <c r="O73" s="71"/>
      <c r="P73" s="35">
        <v>2341.0700000000002</v>
      </c>
      <c r="Q73" s="76">
        <v>2900000</v>
      </c>
      <c r="R73" s="71"/>
      <c r="S73" s="71"/>
      <c r="T73" s="71"/>
      <c r="U73" s="71"/>
      <c r="V73" s="75"/>
      <c r="W73" s="102" t="s">
        <v>114</v>
      </c>
      <c r="X73" s="9"/>
    </row>
    <row r="74" spans="1:24" ht="52.5" customHeight="1">
      <c r="A74" s="87">
        <v>61</v>
      </c>
      <c r="B74" s="149" t="s">
        <v>83</v>
      </c>
      <c r="C74" s="130">
        <f>M74+Q74+S74+U74+250000</f>
        <v>6100000</v>
      </c>
      <c r="D74" s="74"/>
      <c r="E74" s="71"/>
      <c r="F74" s="71"/>
      <c r="G74" s="71"/>
      <c r="H74" s="71"/>
      <c r="I74" s="71"/>
      <c r="J74" s="71"/>
      <c r="K74" s="71"/>
      <c r="L74" s="35">
        <v>1194.07</v>
      </c>
      <c r="M74" s="71">
        <v>2750000</v>
      </c>
      <c r="N74" s="71"/>
      <c r="O74" s="71"/>
      <c r="P74" s="35">
        <v>2343</v>
      </c>
      <c r="Q74" s="76">
        <v>3100000</v>
      </c>
      <c r="R74" s="71"/>
      <c r="S74" s="71"/>
      <c r="T74" s="71"/>
      <c r="U74" s="71"/>
      <c r="V74" s="75"/>
      <c r="W74" s="102" t="s">
        <v>56</v>
      </c>
      <c r="X74" s="9"/>
    </row>
    <row r="75" spans="1:24" ht="49.5" customHeight="1">
      <c r="A75" s="87">
        <v>62</v>
      </c>
      <c r="B75" s="149" t="s">
        <v>84</v>
      </c>
      <c r="C75" s="130">
        <f>M75+Q75+S75+U75+150000</f>
        <v>2250000</v>
      </c>
      <c r="D75" s="74"/>
      <c r="E75" s="71"/>
      <c r="F75" s="71"/>
      <c r="G75" s="71"/>
      <c r="H75" s="71"/>
      <c r="I75" s="71"/>
      <c r="J75" s="71"/>
      <c r="K75" s="71"/>
      <c r="L75" s="35"/>
      <c r="M75" s="71"/>
      <c r="N75" s="71"/>
      <c r="O75" s="71"/>
      <c r="P75" s="35">
        <v>762.96</v>
      </c>
      <c r="Q75" s="76">
        <v>2100000</v>
      </c>
      <c r="R75" s="71"/>
      <c r="S75" s="71"/>
      <c r="T75" s="71"/>
      <c r="U75" s="71"/>
      <c r="V75" s="75"/>
      <c r="W75" s="102" t="s">
        <v>115</v>
      </c>
      <c r="X75" s="9"/>
    </row>
    <row r="76" spans="1:24" ht="49.5" customHeight="1">
      <c r="A76" s="87">
        <v>63</v>
      </c>
      <c r="B76" s="139" t="s">
        <v>189</v>
      </c>
      <c r="C76" s="140">
        <f>M76+Q76+300000</f>
        <v>2900000</v>
      </c>
      <c r="D76" s="104"/>
      <c r="E76" s="35"/>
      <c r="F76" s="35"/>
      <c r="G76" s="35"/>
      <c r="H76" s="35"/>
      <c r="I76" s="35"/>
      <c r="J76" s="35"/>
      <c r="K76" s="35"/>
      <c r="L76" s="122">
        <v>447.93</v>
      </c>
      <c r="M76" s="122">
        <v>1400000</v>
      </c>
      <c r="N76" s="122"/>
      <c r="O76" s="122"/>
      <c r="P76" s="122">
        <v>475.14</v>
      </c>
      <c r="Q76" s="141">
        <v>1200000</v>
      </c>
      <c r="R76" s="35"/>
      <c r="S76" s="35"/>
      <c r="T76" s="35"/>
      <c r="U76" s="35"/>
      <c r="V76" s="105"/>
      <c r="W76" s="142" t="s">
        <v>192</v>
      </c>
      <c r="X76" s="9"/>
    </row>
    <row r="77" spans="1:24" ht="49.5" customHeight="1">
      <c r="A77" s="87">
        <v>64</v>
      </c>
      <c r="B77" s="149" t="s">
        <v>85</v>
      </c>
      <c r="C77" s="130">
        <f>M77+Q77+S77+U77+200000</f>
        <v>3150000</v>
      </c>
      <c r="D77" s="74"/>
      <c r="E77" s="71"/>
      <c r="F77" s="71"/>
      <c r="G77" s="71"/>
      <c r="H77" s="71"/>
      <c r="I77" s="71"/>
      <c r="J77" s="71"/>
      <c r="K77" s="71"/>
      <c r="L77" s="35"/>
      <c r="M77" s="71"/>
      <c r="N77" s="71"/>
      <c r="O77" s="71"/>
      <c r="P77" s="35">
        <v>2508.84</v>
      </c>
      <c r="Q77" s="76">
        <v>2950000</v>
      </c>
      <c r="R77" s="71"/>
      <c r="S77" s="71"/>
      <c r="T77" s="71"/>
      <c r="U77" s="71"/>
      <c r="V77" s="75"/>
      <c r="W77" s="102" t="s">
        <v>114</v>
      </c>
      <c r="X77" s="9"/>
    </row>
    <row r="78" spans="1:24" ht="49.5" customHeight="1">
      <c r="A78" s="87">
        <v>65</v>
      </c>
      <c r="B78" s="149" t="s">
        <v>100</v>
      </c>
      <c r="C78" s="130">
        <f>M78+Q78+S78+U78+300000</f>
        <v>2900000</v>
      </c>
      <c r="D78" s="74"/>
      <c r="E78" s="71"/>
      <c r="F78" s="71"/>
      <c r="G78" s="71"/>
      <c r="H78" s="71"/>
      <c r="I78" s="71"/>
      <c r="J78" s="71"/>
      <c r="K78" s="71"/>
      <c r="L78" s="35"/>
      <c r="M78" s="71"/>
      <c r="N78" s="71"/>
      <c r="O78" s="71"/>
      <c r="P78" s="35">
        <v>1952.96</v>
      </c>
      <c r="Q78" s="76">
        <v>2600000</v>
      </c>
      <c r="R78" s="71"/>
      <c r="S78" s="71"/>
      <c r="T78" s="71"/>
      <c r="U78" s="71"/>
      <c r="V78" s="75"/>
      <c r="W78" s="102" t="s">
        <v>56</v>
      </c>
      <c r="X78" s="9"/>
    </row>
    <row r="79" spans="1:24" ht="49.5" customHeight="1">
      <c r="A79" s="87">
        <v>66</v>
      </c>
      <c r="B79" s="149" t="s">
        <v>124</v>
      </c>
      <c r="C79" s="130">
        <v>250000</v>
      </c>
      <c r="D79" s="74"/>
      <c r="E79" s="71"/>
      <c r="F79" s="71"/>
      <c r="G79" s="71"/>
      <c r="H79" s="71"/>
      <c r="I79" s="71"/>
      <c r="J79" s="71"/>
      <c r="K79" s="71"/>
      <c r="L79" s="35"/>
      <c r="M79" s="71"/>
      <c r="N79" s="71"/>
      <c r="O79" s="71"/>
      <c r="P79" s="71"/>
      <c r="Q79" s="76"/>
      <c r="R79" s="71"/>
      <c r="S79" s="71"/>
      <c r="T79" s="71"/>
      <c r="U79" s="71"/>
      <c r="V79" s="75"/>
      <c r="W79" s="102" t="s">
        <v>136</v>
      </c>
      <c r="X79" s="9"/>
    </row>
    <row r="80" spans="1:24" ht="49.5" customHeight="1">
      <c r="A80" s="87">
        <v>67</v>
      </c>
      <c r="B80" s="149" t="s">
        <v>166</v>
      </c>
      <c r="C80" s="130">
        <v>250000</v>
      </c>
      <c r="D80" s="74"/>
      <c r="E80" s="71"/>
      <c r="F80" s="71"/>
      <c r="G80" s="71"/>
      <c r="H80" s="71"/>
      <c r="I80" s="71"/>
      <c r="J80" s="71"/>
      <c r="K80" s="71"/>
      <c r="L80" s="35"/>
      <c r="M80" s="71"/>
      <c r="N80" s="71"/>
      <c r="O80" s="71"/>
      <c r="P80" s="71"/>
      <c r="Q80" s="76"/>
      <c r="R80" s="71"/>
      <c r="S80" s="71"/>
      <c r="T80" s="71"/>
      <c r="U80" s="71"/>
      <c r="V80" s="75"/>
      <c r="W80" s="102" t="s">
        <v>56</v>
      </c>
      <c r="X80" s="9"/>
    </row>
    <row r="81" spans="1:24" ht="49.5" customHeight="1">
      <c r="A81" s="87">
        <v>68</v>
      </c>
      <c r="B81" s="149" t="s">
        <v>164</v>
      </c>
      <c r="C81" s="130">
        <v>200000</v>
      </c>
      <c r="D81" s="74"/>
      <c r="E81" s="71"/>
      <c r="F81" s="71"/>
      <c r="G81" s="71"/>
      <c r="H81" s="71"/>
      <c r="I81" s="71"/>
      <c r="J81" s="71"/>
      <c r="K81" s="71"/>
      <c r="L81" s="35"/>
      <c r="M81" s="71"/>
      <c r="N81" s="71"/>
      <c r="O81" s="71"/>
      <c r="P81" s="71"/>
      <c r="Q81" s="76"/>
      <c r="R81" s="71"/>
      <c r="S81" s="71"/>
      <c r="T81" s="71"/>
      <c r="U81" s="71"/>
      <c r="V81" s="75"/>
      <c r="W81" s="102" t="s">
        <v>114</v>
      </c>
      <c r="X81" s="9"/>
    </row>
    <row r="82" spans="1:24" ht="49.5" customHeight="1">
      <c r="A82" s="87">
        <v>69</v>
      </c>
      <c r="B82" s="139" t="s">
        <v>101</v>
      </c>
      <c r="C82" s="130">
        <f>M82+Q82+S82+U82+500000</f>
        <v>2200000</v>
      </c>
      <c r="D82" s="74"/>
      <c r="E82" s="71"/>
      <c r="F82" s="71"/>
      <c r="G82" s="71"/>
      <c r="H82" s="71"/>
      <c r="I82" s="71"/>
      <c r="J82" s="71"/>
      <c r="K82" s="71"/>
      <c r="L82" s="35"/>
      <c r="M82" s="71"/>
      <c r="N82" s="71"/>
      <c r="O82" s="71"/>
      <c r="P82" s="71">
        <v>464.25</v>
      </c>
      <c r="Q82" s="76">
        <v>1700000</v>
      </c>
      <c r="R82" s="71"/>
      <c r="S82" s="71"/>
      <c r="T82" s="71"/>
      <c r="U82" s="71"/>
      <c r="V82" s="75"/>
      <c r="W82" s="102" t="s">
        <v>120</v>
      </c>
      <c r="X82" s="9"/>
    </row>
    <row r="83" spans="1:24" ht="49.5" customHeight="1">
      <c r="A83" s="87">
        <v>70</v>
      </c>
      <c r="B83" s="139" t="s">
        <v>135</v>
      </c>
      <c r="C83" s="130">
        <f>M83+Q83+S83+U83+500000</f>
        <v>1835552</v>
      </c>
      <c r="D83" s="74"/>
      <c r="E83" s="71"/>
      <c r="F83" s="71"/>
      <c r="G83" s="71"/>
      <c r="H83" s="71"/>
      <c r="I83" s="71"/>
      <c r="J83" s="71"/>
      <c r="K83" s="71"/>
      <c r="L83" s="35"/>
      <c r="M83" s="71"/>
      <c r="N83" s="71"/>
      <c r="O83" s="71"/>
      <c r="P83" s="35">
        <v>360.96</v>
      </c>
      <c r="Q83" s="99">
        <f>P83*3700</f>
        <v>1335552</v>
      </c>
      <c r="R83" s="71"/>
      <c r="S83" s="71"/>
      <c r="T83" s="71"/>
      <c r="U83" s="71"/>
      <c r="V83" s="75"/>
      <c r="W83" s="102" t="s">
        <v>118</v>
      </c>
      <c r="X83" s="9"/>
    </row>
    <row r="84" spans="1:24" ht="49.5" customHeight="1">
      <c r="A84" s="87">
        <v>71</v>
      </c>
      <c r="B84" s="139" t="s">
        <v>159</v>
      </c>
      <c r="C84" s="130">
        <f>M84+Q84+S84+U84</f>
        <v>1200000</v>
      </c>
      <c r="D84" s="74"/>
      <c r="E84" s="71"/>
      <c r="F84" s="71"/>
      <c r="G84" s="71"/>
      <c r="H84" s="71"/>
      <c r="I84" s="71"/>
      <c r="J84" s="71"/>
      <c r="K84" s="71"/>
      <c r="L84" s="35"/>
      <c r="M84" s="71"/>
      <c r="N84" s="71"/>
      <c r="O84" s="71"/>
      <c r="P84" s="86">
        <v>1213</v>
      </c>
      <c r="Q84" s="99">
        <v>1200000</v>
      </c>
      <c r="R84" s="71"/>
      <c r="S84" s="71"/>
      <c r="T84" s="71"/>
      <c r="U84" s="71"/>
      <c r="V84" s="75"/>
      <c r="W84" s="102"/>
      <c r="X84" s="9"/>
    </row>
    <row r="85" spans="1:24" ht="49.5" customHeight="1">
      <c r="A85" s="87">
        <v>72</v>
      </c>
      <c r="B85" s="139" t="s">
        <v>163</v>
      </c>
      <c r="C85" s="130">
        <v>350000</v>
      </c>
      <c r="D85" s="74"/>
      <c r="E85" s="71"/>
      <c r="F85" s="71"/>
      <c r="G85" s="71"/>
      <c r="H85" s="71"/>
      <c r="I85" s="71"/>
      <c r="J85" s="71"/>
      <c r="K85" s="71"/>
      <c r="L85" s="35"/>
      <c r="M85" s="71"/>
      <c r="N85" s="71"/>
      <c r="O85" s="71"/>
      <c r="P85" s="86"/>
      <c r="Q85" s="99"/>
      <c r="R85" s="71"/>
      <c r="S85" s="71"/>
      <c r="T85" s="71"/>
      <c r="U85" s="71"/>
      <c r="V85" s="75"/>
      <c r="W85" s="102" t="s">
        <v>114</v>
      </c>
      <c r="X85" s="9"/>
    </row>
    <row r="86" spans="1:24" ht="49.5" customHeight="1">
      <c r="A86" s="87">
        <v>73</v>
      </c>
      <c r="B86" s="139" t="s">
        <v>86</v>
      </c>
      <c r="C86" s="130">
        <f>M86+Q86+S86+U86+500000</f>
        <v>2850000</v>
      </c>
      <c r="D86" s="74"/>
      <c r="E86" s="71"/>
      <c r="F86" s="71"/>
      <c r="G86" s="71"/>
      <c r="H86" s="71"/>
      <c r="I86" s="71"/>
      <c r="J86" s="71"/>
      <c r="K86" s="71"/>
      <c r="L86" s="35">
        <v>290.38</v>
      </c>
      <c r="M86" s="71">
        <v>950000</v>
      </c>
      <c r="N86" s="71"/>
      <c r="O86" s="71"/>
      <c r="P86" s="71">
        <v>466.44</v>
      </c>
      <c r="Q86" s="76">
        <v>1400000</v>
      </c>
      <c r="R86" s="71"/>
      <c r="S86" s="71"/>
      <c r="T86" s="71"/>
      <c r="U86" s="71"/>
      <c r="V86" s="75"/>
      <c r="W86" s="102" t="s">
        <v>119</v>
      </c>
      <c r="X86" s="9"/>
    </row>
    <row r="87" spans="1:24" ht="49.5" customHeight="1">
      <c r="A87" s="87">
        <v>74</v>
      </c>
      <c r="B87" s="139" t="s">
        <v>87</v>
      </c>
      <c r="C87" s="130">
        <f>M87+Q87+S87+U87+500000</f>
        <v>6950000</v>
      </c>
      <c r="D87" s="74"/>
      <c r="E87" s="71"/>
      <c r="F87" s="71"/>
      <c r="G87" s="71"/>
      <c r="H87" s="71"/>
      <c r="I87" s="71"/>
      <c r="J87" s="71"/>
      <c r="K87" s="71"/>
      <c r="L87" s="35">
        <v>947.97</v>
      </c>
      <c r="M87" s="71">
        <v>3100000</v>
      </c>
      <c r="N87" s="71"/>
      <c r="O87" s="71"/>
      <c r="P87" s="71">
        <v>1119.4000000000001</v>
      </c>
      <c r="Q87" s="76">
        <v>3350000</v>
      </c>
      <c r="R87" s="71"/>
      <c r="S87" s="71"/>
      <c r="T87" s="71"/>
      <c r="U87" s="71"/>
      <c r="V87" s="75"/>
      <c r="W87" s="102" t="s">
        <v>120</v>
      </c>
      <c r="X87" s="9"/>
    </row>
    <row r="88" spans="1:24" ht="49.5" customHeight="1">
      <c r="A88" s="87">
        <v>75</v>
      </c>
      <c r="B88" s="149" t="s">
        <v>88</v>
      </c>
      <c r="C88" s="130">
        <f>M88+Q88+S88+U88+250000</f>
        <v>1900000</v>
      </c>
      <c r="D88" s="74"/>
      <c r="E88" s="71"/>
      <c r="F88" s="71"/>
      <c r="G88" s="71"/>
      <c r="H88" s="71"/>
      <c r="I88" s="71"/>
      <c r="J88" s="71"/>
      <c r="K88" s="71"/>
      <c r="L88" s="35"/>
      <c r="M88" s="71"/>
      <c r="N88" s="71"/>
      <c r="O88" s="71"/>
      <c r="P88" s="71">
        <v>1649.2</v>
      </c>
      <c r="Q88" s="76">
        <v>1650000</v>
      </c>
      <c r="R88" s="71"/>
      <c r="S88" s="71"/>
      <c r="T88" s="71"/>
      <c r="U88" s="71"/>
      <c r="V88" s="75"/>
      <c r="W88" s="102" t="s">
        <v>56</v>
      </c>
      <c r="X88" s="9"/>
    </row>
    <row r="89" spans="1:24" ht="49.5" customHeight="1">
      <c r="A89" s="87">
        <v>76</v>
      </c>
      <c r="B89" s="149" t="s">
        <v>89</v>
      </c>
      <c r="C89" s="130">
        <f>M89+Q89+S89+U89+250000</f>
        <v>1500000</v>
      </c>
      <c r="D89" s="74"/>
      <c r="E89" s="71"/>
      <c r="F89" s="71"/>
      <c r="G89" s="71"/>
      <c r="H89" s="71"/>
      <c r="I89" s="71"/>
      <c r="J89" s="71"/>
      <c r="K89" s="71"/>
      <c r="L89" s="35"/>
      <c r="M89" s="71"/>
      <c r="N89" s="71"/>
      <c r="O89" s="71"/>
      <c r="P89" s="71">
        <v>1055.04</v>
      </c>
      <c r="Q89" s="76">
        <v>1250000</v>
      </c>
      <c r="R89" s="71"/>
      <c r="S89" s="71"/>
      <c r="T89" s="71"/>
      <c r="U89" s="71"/>
      <c r="V89" s="75"/>
      <c r="W89" s="102" t="s">
        <v>56</v>
      </c>
      <c r="X89" s="9"/>
    </row>
    <row r="90" spans="1:24" ht="49.5" customHeight="1">
      <c r="A90" s="87">
        <v>77</v>
      </c>
      <c r="B90" s="149" t="s">
        <v>90</v>
      </c>
      <c r="C90" s="130">
        <f>M90+Q90+S90+U90+200000</f>
        <v>1850000</v>
      </c>
      <c r="D90" s="74"/>
      <c r="E90" s="71"/>
      <c r="F90" s="71"/>
      <c r="G90" s="71"/>
      <c r="H90" s="71"/>
      <c r="I90" s="71"/>
      <c r="J90" s="71"/>
      <c r="K90" s="71"/>
      <c r="L90" s="35"/>
      <c r="M90" s="71"/>
      <c r="N90" s="71"/>
      <c r="O90" s="71"/>
      <c r="P90" s="71">
        <v>1660</v>
      </c>
      <c r="Q90" s="76">
        <v>1650000</v>
      </c>
      <c r="R90" s="71"/>
      <c r="S90" s="71"/>
      <c r="T90" s="71"/>
      <c r="U90" s="71"/>
      <c r="V90" s="75"/>
      <c r="W90" s="102" t="s">
        <v>114</v>
      </c>
      <c r="X90" s="9"/>
    </row>
    <row r="91" spans="1:24" ht="49.5" customHeight="1">
      <c r="A91" s="87">
        <v>78</v>
      </c>
      <c r="B91" s="149" t="s">
        <v>91</v>
      </c>
      <c r="C91" s="130">
        <f>M91+Q91+S91+U91+200000</f>
        <v>5700000</v>
      </c>
      <c r="D91" s="74"/>
      <c r="E91" s="71"/>
      <c r="F91" s="71"/>
      <c r="G91" s="71"/>
      <c r="H91" s="71"/>
      <c r="I91" s="71"/>
      <c r="J91" s="71"/>
      <c r="K91" s="71"/>
      <c r="L91" s="35">
        <v>1277.3699999999999</v>
      </c>
      <c r="M91" s="71">
        <v>3400000</v>
      </c>
      <c r="N91" s="71"/>
      <c r="O91" s="71"/>
      <c r="P91" s="71">
        <v>2493.5</v>
      </c>
      <c r="Q91" s="76">
        <v>2100000</v>
      </c>
      <c r="R91" s="71"/>
      <c r="S91" s="71"/>
      <c r="T91" s="71"/>
      <c r="U91" s="71"/>
      <c r="V91" s="75"/>
      <c r="W91" s="102" t="s">
        <v>114</v>
      </c>
      <c r="X91" s="9"/>
    </row>
    <row r="92" spans="1:24" ht="49.5" customHeight="1">
      <c r="A92" s="87">
        <v>79</v>
      </c>
      <c r="B92" s="139" t="s">
        <v>92</v>
      </c>
      <c r="C92" s="130">
        <f>M92+Q92+S92+U92+400000</f>
        <v>3050000</v>
      </c>
      <c r="D92" s="74"/>
      <c r="E92" s="71"/>
      <c r="F92" s="71"/>
      <c r="G92" s="71"/>
      <c r="H92" s="71"/>
      <c r="I92" s="71"/>
      <c r="J92" s="71"/>
      <c r="K92" s="71"/>
      <c r="L92" s="35">
        <v>270</v>
      </c>
      <c r="M92" s="71">
        <v>1200000</v>
      </c>
      <c r="N92" s="71"/>
      <c r="O92" s="71"/>
      <c r="P92" s="71">
        <v>377.24</v>
      </c>
      <c r="Q92" s="76">
        <v>1450000</v>
      </c>
      <c r="R92" s="86"/>
      <c r="S92" s="71"/>
      <c r="T92" s="71"/>
      <c r="U92" s="71"/>
      <c r="V92" s="75"/>
      <c r="W92" s="102" t="s">
        <v>121</v>
      </c>
      <c r="X92" s="9"/>
    </row>
    <row r="93" spans="1:24" ht="49.5" customHeight="1">
      <c r="A93" s="87">
        <v>80</v>
      </c>
      <c r="B93" s="139" t="s">
        <v>190</v>
      </c>
      <c r="C93" s="140">
        <v>450000</v>
      </c>
      <c r="D93" s="104"/>
      <c r="E93" s="35"/>
      <c r="F93" s="35"/>
      <c r="G93" s="35"/>
      <c r="H93" s="35"/>
      <c r="I93" s="35"/>
      <c r="J93" s="35"/>
      <c r="K93" s="35"/>
      <c r="L93" s="122"/>
      <c r="M93" s="122"/>
      <c r="N93" s="122"/>
      <c r="O93" s="122"/>
      <c r="P93" s="122"/>
      <c r="Q93" s="141"/>
      <c r="R93" s="35"/>
      <c r="S93" s="35"/>
      <c r="T93" s="35"/>
      <c r="U93" s="35"/>
      <c r="V93" s="105"/>
      <c r="W93" s="142" t="s">
        <v>198</v>
      </c>
      <c r="X93" s="9"/>
    </row>
    <row r="94" spans="1:24" ht="49.5" customHeight="1">
      <c r="A94" s="87">
        <v>81</v>
      </c>
      <c r="B94" s="139" t="s">
        <v>107</v>
      </c>
      <c r="C94" s="130">
        <f>M94+Q94+S94+U94+350000</f>
        <v>2950000</v>
      </c>
      <c r="D94" s="74"/>
      <c r="E94" s="71"/>
      <c r="F94" s="71"/>
      <c r="G94" s="71"/>
      <c r="H94" s="71"/>
      <c r="I94" s="71"/>
      <c r="J94" s="71"/>
      <c r="K94" s="71"/>
      <c r="L94" s="35"/>
      <c r="M94" s="71"/>
      <c r="N94" s="71"/>
      <c r="O94" s="71"/>
      <c r="P94" s="71">
        <v>828.9</v>
      </c>
      <c r="Q94" s="76">
        <v>2600000</v>
      </c>
      <c r="R94" s="71"/>
      <c r="S94" s="71"/>
      <c r="T94" s="71"/>
      <c r="U94" s="71"/>
      <c r="V94" s="75"/>
      <c r="W94" s="102" t="s">
        <v>112</v>
      </c>
      <c r="X94" s="9"/>
    </row>
    <row r="95" spans="1:24" ht="49.5" customHeight="1">
      <c r="A95" s="87">
        <v>82</v>
      </c>
      <c r="B95" s="139" t="s">
        <v>126</v>
      </c>
      <c r="C95" s="130">
        <f>M95+Q95+S95+U95+500000</f>
        <v>2000000</v>
      </c>
      <c r="D95" s="74"/>
      <c r="E95" s="71"/>
      <c r="F95" s="71"/>
      <c r="G95" s="71"/>
      <c r="H95" s="71"/>
      <c r="I95" s="71"/>
      <c r="J95" s="71"/>
      <c r="K95" s="71"/>
      <c r="L95" s="35"/>
      <c r="M95" s="71"/>
      <c r="N95" s="71"/>
      <c r="O95" s="71"/>
      <c r="P95" s="71">
        <v>1810.7</v>
      </c>
      <c r="Q95" s="76">
        <v>1500000</v>
      </c>
      <c r="R95" s="71"/>
      <c r="S95" s="71"/>
      <c r="T95" s="71"/>
      <c r="U95" s="71"/>
      <c r="V95" s="75"/>
      <c r="W95" s="102" t="s">
        <v>133</v>
      </c>
      <c r="X95" s="9"/>
    </row>
    <row r="96" spans="1:24" ht="49.5" customHeight="1">
      <c r="A96" s="87">
        <v>83</v>
      </c>
      <c r="B96" s="139" t="s">
        <v>93</v>
      </c>
      <c r="C96" s="130">
        <f>M96+Q96+S96+U96+350000</f>
        <v>3100000</v>
      </c>
      <c r="D96" s="74"/>
      <c r="E96" s="71"/>
      <c r="F96" s="71"/>
      <c r="G96" s="71"/>
      <c r="H96" s="71"/>
      <c r="I96" s="71"/>
      <c r="J96" s="71"/>
      <c r="K96" s="71"/>
      <c r="L96" s="35"/>
      <c r="M96" s="71"/>
      <c r="N96" s="71"/>
      <c r="O96" s="71"/>
      <c r="P96" s="71">
        <v>841.86</v>
      </c>
      <c r="Q96" s="76">
        <v>2750000</v>
      </c>
      <c r="R96" s="71"/>
      <c r="S96" s="71"/>
      <c r="T96" s="71"/>
      <c r="U96" s="71"/>
      <c r="V96" s="75"/>
      <c r="W96" s="102" t="s">
        <v>112</v>
      </c>
      <c r="X96" s="9"/>
    </row>
    <row r="97" spans="1:24" ht="49.5" customHeight="1">
      <c r="A97" s="87">
        <v>84</v>
      </c>
      <c r="B97" s="139" t="s">
        <v>191</v>
      </c>
      <c r="C97" s="140">
        <f>Q97+250000</f>
        <v>1050000</v>
      </c>
      <c r="D97" s="104"/>
      <c r="E97" s="35"/>
      <c r="F97" s="35"/>
      <c r="G97" s="35"/>
      <c r="H97" s="35"/>
      <c r="I97" s="35"/>
      <c r="J97" s="35"/>
      <c r="K97" s="35"/>
      <c r="L97" s="122"/>
      <c r="M97" s="122"/>
      <c r="N97" s="122"/>
      <c r="O97" s="122"/>
      <c r="P97" s="122">
        <v>759.87</v>
      </c>
      <c r="Q97" s="141">
        <v>800000</v>
      </c>
      <c r="R97" s="35"/>
      <c r="S97" s="35"/>
      <c r="T97" s="35"/>
      <c r="U97" s="35"/>
      <c r="V97" s="105"/>
      <c r="W97" s="142" t="s">
        <v>199</v>
      </c>
      <c r="X97" s="9"/>
    </row>
    <row r="98" spans="1:24" ht="49.5" customHeight="1">
      <c r="A98" s="87">
        <v>85</v>
      </c>
      <c r="B98" s="139" t="s">
        <v>94</v>
      </c>
      <c r="C98" s="140">
        <f>M98+Q98+S98+U98+500000</f>
        <v>500000</v>
      </c>
      <c r="D98" s="74"/>
      <c r="E98" s="71"/>
      <c r="F98" s="71"/>
      <c r="G98" s="71"/>
      <c r="H98" s="71"/>
      <c r="I98" s="71"/>
      <c r="J98" s="71"/>
      <c r="K98" s="71"/>
      <c r="L98" s="35"/>
      <c r="M98" s="71"/>
      <c r="N98" s="71"/>
      <c r="O98" s="71"/>
      <c r="P98" s="71"/>
      <c r="Q98" s="76"/>
      <c r="R98" s="71"/>
      <c r="S98" s="71"/>
      <c r="T98" s="71"/>
      <c r="U98" s="71"/>
      <c r="V98" s="75"/>
      <c r="W98" s="102" t="s">
        <v>120</v>
      </c>
      <c r="X98" s="9"/>
    </row>
    <row r="99" spans="1:24" ht="49.5" customHeight="1">
      <c r="A99" s="87">
        <v>86</v>
      </c>
      <c r="B99" s="139" t="s">
        <v>95</v>
      </c>
      <c r="C99" s="140">
        <f>M99+Q99+S99+U99+500000</f>
        <v>500000</v>
      </c>
      <c r="D99" s="74"/>
      <c r="E99" s="71"/>
      <c r="F99" s="71"/>
      <c r="G99" s="71"/>
      <c r="H99" s="71"/>
      <c r="I99" s="71"/>
      <c r="J99" s="71"/>
      <c r="K99" s="71"/>
      <c r="L99" s="35"/>
      <c r="M99" s="71"/>
      <c r="N99" s="71"/>
      <c r="O99" s="71"/>
      <c r="P99" s="71"/>
      <c r="Q99" s="76"/>
      <c r="R99" s="71"/>
      <c r="S99" s="71"/>
      <c r="T99" s="71"/>
      <c r="U99" s="71"/>
      <c r="V99" s="75"/>
      <c r="W99" s="102" t="s">
        <v>120</v>
      </c>
      <c r="X99" s="9"/>
    </row>
    <row r="100" spans="1:24" ht="49.5" customHeight="1">
      <c r="A100" s="87">
        <v>87</v>
      </c>
      <c r="B100" s="139" t="s">
        <v>96</v>
      </c>
      <c r="C100" s="140">
        <f>M100+Q100+S100+U100+500000</f>
        <v>500000</v>
      </c>
      <c r="D100" s="74"/>
      <c r="E100" s="71"/>
      <c r="F100" s="71"/>
      <c r="G100" s="71"/>
      <c r="H100" s="71"/>
      <c r="I100" s="71"/>
      <c r="J100" s="71"/>
      <c r="K100" s="71"/>
      <c r="L100" s="35"/>
      <c r="M100" s="71"/>
      <c r="N100" s="71"/>
      <c r="O100" s="71"/>
      <c r="P100" s="71"/>
      <c r="Q100" s="76"/>
      <c r="R100" s="71"/>
      <c r="S100" s="71"/>
      <c r="T100" s="71"/>
      <c r="U100" s="71"/>
      <c r="V100" s="75"/>
      <c r="W100" s="102" t="s">
        <v>122</v>
      </c>
      <c r="X100" s="9"/>
    </row>
    <row r="101" spans="1:24" ht="49.5" customHeight="1">
      <c r="A101" s="87">
        <v>88</v>
      </c>
      <c r="B101" s="139" t="s">
        <v>97</v>
      </c>
      <c r="C101" s="140">
        <f>M101+Q101+S101+U101+500000</f>
        <v>500000</v>
      </c>
      <c r="D101" s="74"/>
      <c r="E101" s="71"/>
      <c r="F101" s="71"/>
      <c r="G101" s="71"/>
      <c r="H101" s="71"/>
      <c r="I101" s="71"/>
      <c r="J101" s="71"/>
      <c r="K101" s="71"/>
      <c r="L101" s="35"/>
      <c r="M101" s="71"/>
      <c r="N101" s="71"/>
      <c r="O101" s="71"/>
      <c r="P101" s="71"/>
      <c r="Q101" s="76"/>
      <c r="R101" s="71"/>
      <c r="S101" s="71"/>
      <c r="T101" s="71"/>
      <c r="U101" s="71"/>
      <c r="V101" s="75"/>
      <c r="W101" s="102" t="s">
        <v>120</v>
      </c>
      <c r="X101" s="9"/>
    </row>
    <row r="102" spans="1:24" ht="49.5" customHeight="1">
      <c r="A102" s="87">
        <v>89</v>
      </c>
      <c r="B102" s="139" t="s">
        <v>98</v>
      </c>
      <c r="C102" s="140">
        <f>M102+Q102+S102+U102+500000</f>
        <v>500000</v>
      </c>
      <c r="D102" s="74"/>
      <c r="E102" s="71"/>
      <c r="F102" s="71"/>
      <c r="G102" s="71"/>
      <c r="H102" s="71"/>
      <c r="I102" s="71"/>
      <c r="J102" s="71"/>
      <c r="K102" s="71"/>
      <c r="L102" s="35"/>
      <c r="M102" s="71"/>
      <c r="N102" s="71"/>
      <c r="O102" s="71"/>
      <c r="P102" s="71"/>
      <c r="Q102" s="76"/>
      <c r="R102" s="71"/>
      <c r="S102" s="71"/>
      <c r="T102" s="71"/>
      <c r="U102" s="71"/>
      <c r="V102" s="75"/>
      <c r="W102" s="102" t="s">
        <v>120</v>
      </c>
      <c r="X102" s="9"/>
    </row>
    <row r="103" spans="1:24" ht="49.5" customHeight="1">
      <c r="A103" s="87">
        <v>90</v>
      </c>
      <c r="B103" s="149" t="s">
        <v>102</v>
      </c>
      <c r="C103" s="140">
        <f>M103+Q103+S103+U103+250000</f>
        <v>4100000</v>
      </c>
      <c r="D103" s="74"/>
      <c r="E103" s="71"/>
      <c r="F103" s="71"/>
      <c r="G103" s="71"/>
      <c r="H103" s="71"/>
      <c r="I103" s="71"/>
      <c r="J103" s="71"/>
      <c r="K103" s="71"/>
      <c r="L103" s="35">
        <v>941.76</v>
      </c>
      <c r="M103" s="71">
        <v>2900000</v>
      </c>
      <c r="N103" s="71"/>
      <c r="O103" s="71"/>
      <c r="P103" s="71">
        <v>1507.52</v>
      </c>
      <c r="Q103" s="76">
        <v>950000</v>
      </c>
      <c r="R103" s="71"/>
      <c r="S103" s="71"/>
      <c r="T103" s="71"/>
      <c r="U103" s="71"/>
      <c r="V103" s="75"/>
      <c r="W103" s="102" t="s">
        <v>56</v>
      </c>
      <c r="X103" s="9"/>
    </row>
    <row r="104" spans="1:24" ht="49.5" customHeight="1">
      <c r="A104" s="87">
        <v>91</v>
      </c>
      <c r="B104" s="149" t="s">
        <v>103</v>
      </c>
      <c r="C104" s="140">
        <f>M104+Q104+S104+U104+300000</f>
        <v>1200000</v>
      </c>
      <c r="D104" s="74"/>
      <c r="E104" s="71"/>
      <c r="F104" s="71"/>
      <c r="G104" s="71"/>
      <c r="H104" s="71"/>
      <c r="I104" s="71"/>
      <c r="J104" s="71"/>
      <c r="K104" s="71"/>
      <c r="L104" s="76"/>
      <c r="M104" s="71"/>
      <c r="N104" s="71"/>
      <c r="O104" s="71"/>
      <c r="P104" s="71">
        <v>1241.55</v>
      </c>
      <c r="Q104" s="76">
        <v>900000</v>
      </c>
      <c r="R104" s="71"/>
      <c r="S104" s="71"/>
      <c r="T104" s="71"/>
      <c r="U104" s="71"/>
      <c r="V104" s="75"/>
      <c r="W104" s="102" t="s">
        <v>56</v>
      </c>
      <c r="X104" s="9"/>
    </row>
    <row r="105" spans="1:24" ht="49.5" customHeight="1">
      <c r="A105" s="87">
        <v>92</v>
      </c>
      <c r="B105" s="149" t="s">
        <v>104</v>
      </c>
      <c r="C105" s="140">
        <f>M105+Q105+S105+U105+250000</f>
        <v>1200000</v>
      </c>
      <c r="D105" s="74"/>
      <c r="E105" s="71"/>
      <c r="F105" s="71"/>
      <c r="G105" s="71"/>
      <c r="H105" s="71"/>
      <c r="I105" s="71"/>
      <c r="J105" s="71"/>
      <c r="K105" s="71"/>
      <c r="L105" s="76"/>
      <c r="M105" s="71"/>
      <c r="N105" s="71"/>
      <c r="O105" s="71"/>
      <c r="P105" s="71">
        <v>1133.9000000000001</v>
      </c>
      <c r="Q105" s="76">
        <v>950000</v>
      </c>
      <c r="R105" s="71"/>
      <c r="S105" s="71"/>
      <c r="T105" s="71"/>
      <c r="U105" s="71"/>
      <c r="V105" s="75"/>
      <c r="W105" s="102" t="s">
        <v>56</v>
      </c>
      <c r="X105" s="9"/>
    </row>
    <row r="106" spans="1:24" ht="49.5" customHeight="1">
      <c r="A106" s="87"/>
      <c r="B106" s="89"/>
      <c r="C106" s="103"/>
      <c r="D106" s="10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105"/>
      <c r="W106" s="102"/>
      <c r="X106" s="9"/>
    </row>
    <row r="107" spans="1:24" ht="81" customHeight="1">
      <c r="A107" s="182" t="s">
        <v>123</v>
      </c>
      <c r="B107" s="183"/>
      <c r="C107" s="97">
        <f>SUM(C14:C106)</f>
        <v>189919124</v>
      </c>
      <c r="D107" s="76"/>
      <c r="E107" s="76"/>
      <c r="F107" s="76"/>
      <c r="G107" s="76"/>
      <c r="H107" s="76"/>
      <c r="I107" s="76"/>
      <c r="J107" s="77"/>
      <c r="K107" s="76"/>
      <c r="L107" s="76"/>
      <c r="M107" s="78">
        <f>SUM(M14:M106)</f>
        <v>52268857</v>
      </c>
      <c r="N107" s="76"/>
      <c r="O107" s="76"/>
      <c r="P107" s="76"/>
      <c r="Q107" s="78">
        <f>SUM(Q14:Q106)</f>
        <v>106492958</v>
      </c>
      <c r="R107" s="76"/>
      <c r="S107" s="76"/>
      <c r="T107" s="76"/>
      <c r="U107" s="76"/>
      <c r="V107" s="76"/>
      <c r="W107" s="83"/>
      <c r="X107" s="9"/>
    </row>
    <row r="108" spans="1:24" ht="28.5">
      <c r="A108" s="30"/>
      <c r="B108" s="31"/>
      <c r="C108" s="32"/>
      <c r="D108" s="33"/>
      <c r="E108" s="33"/>
      <c r="F108" s="33"/>
      <c r="G108" s="33"/>
      <c r="H108" s="33"/>
      <c r="I108" s="33"/>
      <c r="J108" s="33"/>
      <c r="K108" s="33"/>
      <c r="L108" s="79"/>
      <c r="M108" s="79"/>
      <c r="N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4" ht="28.5">
      <c r="C109" s="22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4" ht="28.5">
      <c r="C110" s="2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4" ht="28.5"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</row>
  </sheetData>
  <mergeCells count="20">
    <mergeCell ref="A107:B107"/>
    <mergeCell ref="F13:W13"/>
    <mergeCell ref="B6:B10"/>
    <mergeCell ref="N7:O9"/>
    <mergeCell ref="L7:M9"/>
    <mergeCell ref="P7:Q9"/>
    <mergeCell ref="A12:W12"/>
    <mergeCell ref="C6:C9"/>
    <mergeCell ref="J7:K9"/>
    <mergeCell ref="A13:E13"/>
    <mergeCell ref="A4:W4"/>
    <mergeCell ref="T7:U9"/>
    <mergeCell ref="W7:W9"/>
    <mergeCell ref="A6:A10"/>
    <mergeCell ref="E8:I8"/>
    <mergeCell ref="D7:I7"/>
    <mergeCell ref="R7:S9"/>
    <mergeCell ref="V7:V9"/>
    <mergeCell ref="D8:D9"/>
    <mergeCell ref="D6:W6"/>
  </mergeCells>
  <phoneticPr fontId="0" type="noConversion"/>
  <pageMargins left="0.65" right="0.3" top="0.38" bottom="0.22" header="0.17" footer="0.54"/>
  <pageSetup paperSize="9" scale="2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 мкд</vt:lpstr>
      <vt:lpstr>виды работ</vt:lpstr>
      <vt:lpstr>'виды работ'!Область_печати</vt:lpstr>
      <vt:lpstr>'характеристика мкд'!Область_печати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2017-04-19T07:04:21Z</cp:lastPrinted>
  <dcterms:created xsi:type="dcterms:W3CDTF">2006-09-16T00:00:00Z</dcterms:created>
  <dcterms:modified xsi:type="dcterms:W3CDTF">2017-04-19T07:05:28Z</dcterms:modified>
</cp:coreProperties>
</file>